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15" windowWidth="11340" windowHeight="6540" tabRatio="824"/>
  </bookViews>
  <sheets>
    <sheet name="CALCOLO" sheetId="12" r:id="rId1"/>
    <sheet name="L23-04 60M" sheetId="16" state="hidden" r:id="rId2"/>
    <sheet name="L23-04 72M" sheetId="19" state="hidden" r:id="rId3"/>
    <sheet name="L23-04 120M" sheetId="17" state="hidden" r:id="rId4"/>
    <sheet name="L23-04 180M" sheetId="18" state="hidden" r:id="rId5"/>
  </sheets>
  <definedNames>
    <definedName name="_Regression_Int" localSheetId="3" hidden="1">1</definedName>
    <definedName name="_Regression_Int" localSheetId="1" hidden="1">1</definedName>
    <definedName name="_xlnm.Print_Area" localSheetId="0">CALCOLO!$A$1:$C$18</definedName>
    <definedName name="Z_D895EB84_59C0_4004_AA6C_3DCCAE3D431F_.wvu.PrintArea" localSheetId="0" hidden="1">CALCOLO!$A$1:$B$9</definedName>
    <definedName name="Z_DBC6D00B_DCFF_4245_B32F_A8C1F7C5AE6A_.wvu.PrintArea" localSheetId="0" hidden="1">CALCOLO!$A$1:$B$9</definedName>
  </definedNames>
  <calcPr calcId="125725"/>
  <customWorkbookViews>
    <customWorkbookView name="Diquattro - Visualizzazione personale" guid="{DBC6D00B-DCFF-4245-B32F-A8C1F7C5AE6A}" mergeInterval="0" personalView="1" maximized="1" windowWidth="796" windowHeight="420" tabRatio="812" activeSheetId="2"/>
    <customWorkbookView name="Serlenga - Visualizzazione personale" guid="{D895EB84-59C0-4004-AA6C-3DCCAE3D431F}" mergeInterval="0" personalView="1" maximized="1" windowWidth="796" windowHeight="438" tabRatio="812" activeSheetId="4"/>
  </customWorkbookViews>
</workbook>
</file>

<file path=xl/calcChain.xml><?xml version="1.0" encoding="utf-8"?>
<calcChain xmlns="http://schemas.openxmlformats.org/spreadsheetml/2006/main">
  <c r="F78" i="19"/>
  <c r="F80" s="1"/>
  <c r="C81"/>
  <c r="C82" s="1"/>
  <c r="E82"/>
  <c r="E75" i="16"/>
  <c r="F79" i="19"/>
  <c r="D8" s="1"/>
  <c r="D9" s="1"/>
  <c r="G9" s="1"/>
  <c r="F72" i="16"/>
  <c r="D7" s="1"/>
  <c r="G7" s="1"/>
  <c r="D83" i="19"/>
  <c r="F154" i="18"/>
  <c r="D8" s="1"/>
  <c r="E157"/>
  <c r="C156"/>
  <c r="C74" i="16"/>
  <c r="C75" s="1"/>
  <c r="F114" i="17"/>
  <c r="D8" s="1"/>
  <c r="G8" s="1"/>
  <c r="F113"/>
  <c r="B7" s="1"/>
  <c r="E117"/>
  <c r="C116"/>
  <c r="C117" s="1"/>
  <c r="A118" i="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D158"/>
  <c r="D118" i="17"/>
  <c r="D76" i="16"/>
  <c r="G8" i="19" l="1"/>
  <c r="F71" i="16"/>
  <c r="B7" s="1"/>
  <c r="E7" s="1"/>
  <c r="F153" i="18"/>
  <c r="B7" s="1"/>
  <c r="E8" s="1"/>
  <c r="E83" i="19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B8"/>
  <c r="B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B39"/>
  <c r="B42" s="1"/>
  <c r="C43" s="1"/>
  <c r="G40"/>
  <c r="D10"/>
  <c r="G10" s="1"/>
  <c r="G39"/>
  <c r="E118" i="17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F155" i="18"/>
  <c r="E76" i="16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F115" i="17"/>
  <c r="C157" i="18"/>
  <c r="E158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9" i="17"/>
  <c r="G58"/>
  <c r="D8" i="16"/>
  <c r="G36"/>
  <c r="D9" i="18"/>
  <c r="G8"/>
  <c r="G78" s="1"/>
  <c r="C8" i="17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B57"/>
  <c r="E8"/>
  <c r="F73" i="16" l="1"/>
  <c r="B77" i="18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8"/>
  <c r="F8" s="1"/>
  <c r="H8" s="1"/>
  <c r="B10" i="19"/>
  <c r="E9"/>
  <c r="F9" s="1"/>
  <c r="H9" s="1"/>
  <c r="E8"/>
  <c r="F8" s="1"/>
  <c r="H8" s="1"/>
  <c r="B9"/>
  <c r="E10" s="1"/>
  <c r="F10" s="1"/>
  <c r="E39"/>
  <c r="F39" s="1"/>
  <c r="H39" s="1"/>
  <c r="E43"/>
  <c r="F43" s="1"/>
  <c r="E40"/>
  <c r="F40" s="1"/>
  <c r="H40" s="1"/>
  <c r="B40"/>
  <c r="E41" s="1"/>
  <c r="F41" s="1"/>
  <c r="C44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B43"/>
  <c r="E44" s="1"/>
  <c r="B41"/>
  <c r="E42" s="1"/>
  <c r="F42" s="1"/>
  <c r="B12"/>
  <c r="D11"/>
  <c r="G11" s="1"/>
  <c r="G41"/>
  <c r="F8" i="17"/>
  <c r="H8" s="1"/>
  <c r="B8"/>
  <c r="E9" s="1"/>
  <c r="F9" s="1"/>
  <c r="D9" i="16"/>
  <c r="G8"/>
  <c r="G37" s="1"/>
  <c r="G9" i="18"/>
  <c r="G79" s="1"/>
  <c r="D10"/>
  <c r="G9" i="17"/>
  <c r="G59" s="1"/>
  <c r="D10"/>
  <c r="B36" i="16"/>
  <c r="F7"/>
  <c r="H7" s="1"/>
  <c r="B8"/>
  <c r="E9" s="1"/>
  <c r="F9" s="1"/>
  <c r="E8"/>
  <c r="F8" s="1"/>
  <c r="B9"/>
  <c r="B10"/>
  <c r="E58" i="17"/>
  <c r="C58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E78" i="18" l="1"/>
  <c r="F78" s="1"/>
  <c r="H78" s="1"/>
  <c r="B8"/>
  <c r="E9" s="1"/>
  <c r="C9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F44" i="19"/>
  <c r="H41"/>
  <c r="B44"/>
  <c r="E45" s="1"/>
  <c r="F45" s="1"/>
  <c r="D12"/>
  <c r="G12" s="1"/>
  <c r="G42"/>
  <c r="H42" s="1"/>
  <c r="B13"/>
  <c r="E11"/>
  <c r="F11" s="1"/>
  <c r="H10"/>
  <c r="B9" i="17"/>
  <c r="B10" s="1"/>
  <c r="H9"/>
  <c r="B58"/>
  <c r="B59" s="1"/>
  <c r="B78" i="18"/>
  <c r="E79" s="1"/>
  <c r="F79" s="1"/>
  <c r="H79" s="1"/>
  <c r="H8" i="16"/>
  <c r="G9"/>
  <c r="G38" s="1"/>
  <c r="D10"/>
  <c r="D11" i="17"/>
  <c r="G10"/>
  <c r="G60" s="1"/>
  <c r="G10" i="18"/>
  <c r="G80" s="1"/>
  <c r="D11"/>
  <c r="C11" i="16"/>
  <c r="E36"/>
  <c r="F36" s="1"/>
  <c r="H36" s="1"/>
  <c r="B38"/>
  <c r="E39" s="1"/>
  <c r="F39" s="1"/>
  <c r="B39"/>
  <c r="E37"/>
  <c r="F37" s="1"/>
  <c r="H37" s="1"/>
  <c r="B37"/>
  <c r="E38" s="1"/>
  <c r="F38" s="1"/>
  <c r="F58" i="17"/>
  <c r="H58" s="1"/>
  <c r="F9" i="18" l="1"/>
  <c r="H9" s="1"/>
  <c r="B9"/>
  <c r="E10" s="1"/>
  <c r="F10" s="1"/>
  <c r="H10" s="1"/>
  <c r="E10" i="17"/>
  <c r="F10" s="1"/>
  <c r="H10" s="1"/>
  <c r="B79" i="18"/>
  <c r="B80" s="1"/>
  <c r="B45" i="19"/>
  <c r="B46" s="1"/>
  <c r="B14"/>
  <c r="D13"/>
  <c r="G13" s="1"/>
  <c r="G43"/>
  <c r="H43" s="1"/>
  <c r="E12"/>
  <c r="F12" s="1"/>
  <c r="H11"/>
  <c r="E59" i="17"/>
  <c r="F59" s="1"/>
  <c r="H59" s="1"/>
  <c r="H38" i="16"/>
  <c r="H9"/>
  <c r="G10"/>
  <c r="G39" s="1"/>
  <c r="H39" s="1"/>
  <c r="D11"/>
  <c r="G11" i="18"/>
  <c r="G81" s="1"/>
  <c r="D12"/>
  <c r="D12" i="17"/>
  <c r="G11"/>
  <c r="G61" s="1"/>
  <c r="E10" i="16"/>
  <c r="F10" s="1"/>
  <c r="E40"/>
  <c r="C40"/>
  <c r="C12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E11" i="17"/>
  <c r="F11" s="1"/>
  <c r="B11"/>
  <c r="B60"/>
  <c r="E60"/>
  <c r="F60" s="1"/>
  <c r="H60" s="1"/>
  <c r="B11" i="16"/>
  <c r="B10" i="18" l="1"/>
  <c r="B11" s="1"/>
  <c r="E80"/>
  <c r="F80" s="1"/>
  <c r="H80" s="1"/>
  <c r="E46" i="19"/>
  <c r="F46" s="1"/>
  <c r="D14"/>
  <c r="G14" s="1"/>
  <c r="G44"/>
  <c r="H44" s="1"/>
  <c r="E13"/>
  <c r="F13" s="1"/>
  <c r="B15"/>
  <c r="H12"/>
  <c r="E47"/>
  <c r="F47" s="1"/>
  <c r="B47"/>
  <c r="H10" i="16"/>
  <c r="F40"/>
  <c r="D12"/>
  <c r="G11"/>
  <c r="G40" s="1"/>
  <c r="E11"/>
  <c r="F11" s="1"/>
  <c r="G12" i="18"/>
  <c r="G82" s="1"/>
  <c r="D13"/>
  <c r="D13" i="17"/>
  <c r="G12"/>
  <c r="G62" s="1"/>
  <c r="H11"/>
  <c r="B81" i="18"/>
  <c r="E81"/>
  <c r="F81" s="1"/>
  <c r="H81" s="1"/>
  <c r="E12" i="17"/>
  <c r="F12" s="1"/>
  <c r="B12"/>
  <c r="C41" i="16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B12"/>
  <c r="B61" i="17"/>
  <c r="E61"/>
  <c r="F61" s="1"/>
  <c r="H61" s="1"/>
  <c r="E11" i="18"/>
  <c r="F11" s="1"/>
  <c r="H11" s="1"/>
  <c r="C26" i="16"/>
  <c r="B40"/>
  <c r="B16" i="19" l="1"/>
  <c r="E48"/>
  <c r="F48" s="1"/>
  <c r="B48"/>
  <c r="D15"/>
  <c r="G15" s="1"/>
  <c r="G45"/>
  <c r="H45" s="1"/>
  <c r="E14"/>
  <c r="F14" s="1"/>
  <c r="H13"/>
  <c r="H40" i="16"/>
  <c r="H12" i="17"/>
  <c r="D14" i="18"/>
  <c r="G13"/>
  <c r="G83" s="1"/>
  <c r="D13" i="16"/>
  <c r="E13" s="1"/>
  <c r="F13" s="1"/>
  <c r="G12"/>
  <c r="G41" s="1"/>
  <c r="G13" i="17"/>
  <c r="G63" s="1"/>
  <c r="D14"/>
  <c r="E12" i="16"/>
  <c r="F12" s="1"/>
  <c r="H11"/>
  <c r="B13"/>
  <c r="E41"/>
  <c r="F41" s="1"/>
  <c r="B41"/>
  <c r="E12" i="18"/>
  <c r="F12" s="1"/>
  <c r="H12" s="1"/>
  <c r="B12"/>
  <c r="E13" i="17"/>
  <c r="F13" s="1"/>
  <c r="B13"/>
  <c r="B62"/>
  <c r="E62"/>
  <c r="F62" s="1"/>
  <c r="H62" s="1"/>
  <c r="E82" i="18"/>
  <c r="F82" s="1"/>
  <c r="H82" s="1"/>
  <c r="B82"/>
  <c r="C55" i="16"/>
  <c r="B17" i="19" l="1"/>
  <c r="D16"/>
  <c r="G16" s="1"/>
  <c r="G46"/>
  <c r="H46" s="1"/>
  <c r="E15"/>
  <c r="F15" s="1"/>
  <c r="H14"/>
  <c r="B49"/>
  <c r="E49"/>
  <c r="F49" s="1"/>
  <c r="G14" i="18"/>
  <c r="G84" s="1"/>
  <c r="D15"/>
  <c r="D15" i="17"/>
  <c r="G14"/>
  <c r="G64" s="1"/>
  <c r="D14" i="16"/>
  <c r="E14" s="1"/>
  <c r="F14" s="1"/>
  <c r="G13"/>
  <c r="G42" s="1"/>
  <c r="H13" i="17"/>
  <c r="H41" i="16"/>
  <c r="H12"/>
  <c r="E83" i="18"/>
  <c r="F83" s="1"/>
  <c r="H83" s="1"/>
  <c r="B83"/>
  <c r="B14" i="17"/>
  <c r="E14"/>
  <c r="F14" s="1"/>
  <c r="E42" i="16"/>
  <c r="F42" s="1"/>
  <c r="B42"/>
  <c r="E63" i="17"/>
  <c r="F63" s="1"/>
  <c r="H63" s="1"/>
  <c r="B63"/>
  <c r="B14" i="16"/>
  <c r="E13" i="18"/>
  <c r="F13" s="1"/>
  <c r="H13" s="1"/>
  <c r="B13"/>
  <c r="H42" i="16" l="1"/>
  <c r="D17" i="19"/>
  <c r="G17" s="1"/>
  <c r="G47"/>
  <c r="H47" s="1"/>
  <c r="E16"/>
  <c r="F16" s="1"/>
  <c r="B18"/>
  <c r="H15"/>
  <c r="B50"/>
  <c r="E50"/>
  <c r="F50" s="1"/>
  <c r="D15" i="16"/>
  <c r="E15" s="1"/>
  <c r="F15" s="1"/>
  <c r="G14"/>
  <c r="G43" s="1"/>
  <c r="G15" i="18"/>
  <c r="G85" s="1"/>
  <c r="D16"/>
  <c r="G15" i="17"/>
  <c r="G65" s="1"/>
  <c r="D16"/>
  <c r="H14"/>
  <c r="H13" i="16"/>
  <c r="B14" i="18"/>
  <c r="E14"/>
  <c r="F14" s="1"/>
  <c r="H14" s="1"/>
  <c r="E64" i="17"/>
  <c r="F64" s="1"/>
  <c r="H64" s="1"/>
  <c r="B64"/>
  <c r="B15" i="16"/>
  <c r="B43"/>
  <c r="E43"/>
  <c r="F43" s="1"/>
  <c r="E84" i="18"/>
  <c r="F84" s="1"/>
  <c r="H84" s="1"/>
  <c r="B84"/>
  <c r="B15" i="17"/>
  <c r="E15"/>
  <c r="F15" s="1"/>
  <c r="E51" i="19" l="1"/>
  <c r="F51" s="1"/>
  <c r="B51"/>
  <c r="B19"/>
  <c r="D18"/>
  <c r="G18" s="1"/>
  <c r="G48"/>
  <c r="H48" s="1"/>
  <c r="E17"/>
  <c r="F17" s="1"/>
  <c r="H16"/>
  <c r="H15" i="17"/>
  <c r="G16"/>
  <c r="G66" s="1"/>
  <c r="D17"/>
  <c r="G15" i="16"/>
  <c r="G44" s="1"/>
  <c r="D16"/>
  <c r="E16" s="1"/>
  <c r="F16" s="1"/>
  <c r="H43"/>
  <c r="G16" i="18"/>
  <c r="G86" s="1"/>
  <c r="D17"/>
  <c r="H14" i="16"/>
  <c r="B65" i="17"/>
  <c r="E65"/>
  <c r="F65" s="1"/>
  <c r="H65" s="1"/>
  <c r="B16" i="16"/>
  <c r="B15" i="18"/>
  <c r="E15"/>
  <c r="F15" s="1"/>
  <c r="H15" s="1"/>
  <c r="E85"/>
  <c r="F85" s="1"/>
  <c r="H85" s="1"/>
  <c r="B85"/>
  <c r="E16" i="17"/>
  <c r="F16" s="1"/>
  <c r="B16"/>
  <c r="E44" i="16"/>
  <c r="F44" s="1"/>
  <c r="B44"/>
  <c r="E52" i="19" l="1"/>
  <c r="F52" s="1"/>
  <c r="B52"/>
  <c r="B20"/>
  <c r="D19"/>
  <c r="G19" s="1"/>
  <c r="G49"/>
  <c r="H49" s="1"/>
  <c r="E18"/>
  <c r="F18" s="1"/>
  <c r="H17"/>
  <c r="H16" i="17"/>
  <c r="D18"/>
  <c r="G17"/>
  <c r="G67" s="1"/>
  <c r="G17" i="18"/>
  <c r="G87" s="1"/>
  <c r="D18"/>
  <c r="D17" i="16"/>
  <c r="E17" s="1"/>
  <c r="F17" s="1"/>
  <c r="G16"/>
  <c r="G45" s="1"/>
  <c r="H44"/>
  <c r="H15"/>
  <c r="B45"/>
  <c r="E45"/>
  <c r="F45" s="1"/>
  <c r="E86" i="18"/>
  <c r="F86" s="1"/>
  <c r="H86" s="1"/>
  <c r="B86"/>
  <c r="B17" i="16"/>
  <c r="E16" i="18"/>
  <c r="F16" s="1"/>
  <c r="H16" s="1"/>
  <c r="B16"/>
  <c r="E66" i="17"/>
  <c r="F66" s="1"/>
  <c r="H66" s="1"/>
  <c r="B66"/>
  <c r="E17"/>
  <c r="F17" s="1"/>
  <c r="B17"/>
  <c r="B53" i="19" l="1"/>
  <c r="E53"/>
  <c r="F53" s="1"/>
  <c r="B21"/>
  <c r="D20"/>
  <c r="G20" s="1"/>
  <c r="G50"/>
  <c r="H50" s="1"/>
  <c r="E19"/>
  <c r="F19" s="1"/>
  <c r="H18"/>
  <c r="G18" i="18"/>
  <c r="G88" s="1"/>
  <c r="D19"/>
  <c r="G17" i="16"/>
  <c r="G46" s="1"/>
  <c r="D18"/>
  <c r="E18" s="1"/>
  <c r="F18" s="1"/>
  <c r="D19" i="17"/>
  <c r="G18"/>
  <c r="G68" s="1"/>
  <c r="H45" i="16"/>
  <c r="H16"/>
  <c r="H17" i="17"/>
  <c r="E18"/>
  <c r="F18" s="1"/>
  <c r="B18"/>
  <c r="B17" i="18"/>
  <c r="E17"/>
  <c r="F17" s="1"/>
  <c r="H17" s="1"/>
  <c r="B87"/>
  <c r="E87"/>
  <c r="F87" s="1"/>
  <c r="H87" s="1"/>
  <c r="B18" i="16"/>
  <c r="B46"/>
  <c r="E46"/>
  <c r="F46" s="1"/>
  <c r="B67" i="17"/>
  <c r="E67"/>
  <c r="F67" s="1"/>
  <c r="H67" s="1"/>
  <c r="B22" i="19" l="1"/>
  <c r="D21"/>
  <c r="G21" s="1"/>
  <c r="G51"/>
  <c r="H51" s="1"/>
  <c r="E20"/>
  <c r="F20" s="1"/>
  <c r="E54"/>
  <c r="F54" s="1"/>
  <c r="B54"/>
  <c r="H19"/>
  <c r="H17" i="16"/>
  <c r="G19" i="18"/>
  <c r="G89" s="1"/>
  <c r="D20"/>
  <c r="G18" i="16"/>
  <c r="G47" s="1"/>
  <c r="D19"/>
  <c r="E19" s="1"/>
  <c r="F19" s="1"/>
  <c r="G19" i="17"/>
  <c r="G69" s="1"/>
  <c r="D20"/>
  <c r="H18"/>
  <c r="H46" i="16"/>
  <c r="B19"/>
  <c r="E47"/>
  <c r="F47" s="1"/>
  <c r="B47"/>
  <c r="E88" i="18"/>
  <c r="F88" s="1"/>
  <c r="H88" s="1"/>
  <c r="B88"/>
  <c r="B19" i="17"/>
  <c r="E19"/>
  <c r="F19" s="1"/>
  <c r="B68"/>
  <c r="E68"/>
  <c r="F68" s="1"/>
  <c r="H68" s="1"/>
  <c r="E18" i="18"/>
  <c r="F18" s="1"/>
  <c r="H18" s="1"/>
  <c r="B18"/>
  <c r="B23" i="19" l="1"/>
  <c r="E55"/>
  <c r="F55" s="1"/>
  <c r="B55"/>
  <c r="D22"/>
  <c r="G22" s="1"/>
  <c r="G52"/>
  <c r="H52" s="1"/>
  <c r="E21"/>
  <c r="F21" s="1"/>
  <c r="H20"/>
  <c r="H19" i="17"/>
  <c r="H18" i="16"/>
  <c r="H47"/>
  <c r="D21" i="17"/>
  <c r="G20"/>
  <c r="G70" s="1"/>
  <c r="D21" i="18"/>
  <c r="G20"/>
  <c r="G90" s="1"/>
  <c r="G19" i="16"/>
  <c r="G48" s="1"/>
  <c r="D20"/>
  <c r="E20" s="1"/>
  <c r="F20" s="1"/>
  <c r="B19" i="18"/>
  <c r="E19"/>
  <c r="F19" s="1"/>
  <c r="H19" s="1"/>
  <c r="E48" i="16"/>
  <c r="F48" s="1"/>
  <c r="B48"/>
  <c r="B69" i="17"/>
  <c r="E69"/>
  <c r="F69" s="1"/>
  <c r="H69" s="1"/>
  <c r="B20" i="16"/>
  <c r="B89" i="18"/>
  <c r="E89"/>
  <c r="F89" s="1"/>
  <c r="H89" s="1"/>
  <c r="B20" i="17"/>
  <c r="E20"/>
  <c r="F20" s="1"/>
  <c r="H20" l="1"/>
  <c r="B24" i="19"/>
  <c r="D23"/>
  <c r="G23" s="1"/>
  <c r="G53"/>
  <c r="H53" s="1"/>
  <c r="E22"/>
  <c r="F22" s="1"/>
  <c r="E56"/>
  <c r="F56" s="1"/>
  <c r="B56"/>
  <c r="H21"/>
  <c r="H19" i="16"/>
  <c r="G21" i="18"/>
  <c r="G91" s="1"/>
  <c r="D22"/>
  <c r="D22" i="17"/>
  <c r="G21"/>
  <c r="G71" s="1"/>
  <c r="D21" i="16"/>
  <c r="E21" s="1"/>
  <c r="F21" s="1"/>
  <c r="G20"/>
  <c r="G49" s="1"/>
  <c r="H48"/>
  <c r="B49"/>
  <c r="E49"/>
  <c r="F49" s="1"/>
  <c r="B90" i="18"/>
  <c r="E90"/>
  <c r="F90" s="1"/>
  <c r="H90" s="1"/>
  <c r="B70" i="17"/>
  <c r="E70"/>
  <c r="F70" s="1"/>
  <c r="H70" s="1"/>
  <c r="B20" i="18"/>
  <c r="E20"/>
  <c r="F20" s="1"/>
  <c r="H20" s="1"/>
  <c r="E21" i="17"/>
  <c r="F21" s="1"/>
  <c r="B21"/>
  <c r="B21" i="16"/>
  <c r="B25" i="19" l="1"/>
  <c r="D24"/>
  <c r="G24" s="1"/>
  <c r="G54"/>
  <c r="H54" s="1"/>
  <c r="E23"/>
  <c r="F23" s="1"/>
  <c r="H22"/>
  <c r="B57"/>
  <c r="E57"/>
  <c r="F57" s="1"/>
  <c r="H49" i="16"/>
  <c r="G21"/>
  <c r="G50" s="1"/>
  <c r="D22"/>
  <c r="E22" s="1"/>
  <c r="F22" s="1"/>
  <c r="G22" i="18"/>
  <c r="G92" s="1"/>
  <c r="D23"/>
  <c r="D23" i="17"/>
  <c r="G22"/>
  <c r="G72" s="1"/>
  <c r="H21"/>
  <c r="H20" i="16"/>
  <c r="B22"/>
  <c r="B71" i="17"/>
  <c r="E71"/>
  <c r="F71" s="1"/>
  <c r="H71" s="1"/>
  <c r="B50" i="16"/>
  <c r="E50"/>
  <c r="F50" s="1"/>
  <c r="E22" i="17"/>
  <c r="F22" s="1"/>
  <c r="B22"/>
  <c r="B21" i="18"/>
  <c r="E21"/>
  <c r="F21" s="1"/>
  <c r="H21" s="1"/>
  <c r="E91"/>
  <c r="F91" s="1"/>
  <c r="H91" s="1"/>
  <c r="B91"/>
  <c r="B58" i="19" l="1"/>
  <c r="E58"/>
  <c r="F58" s="1"/>
  <c r="G55"/>
  <c r="H55" s="1"/>
  <c r="D25"/>
  <c r="G25" s="1"/>
  <c r="E24"/>
  <c r="F24" s="1"/>
  <c r="B26"/>
  <c r="H23"/>
  <c r="H22" i="17"/>
  <c r="G23" i="18"/>
  <c r="G93" s="1"/>
  <c r="D24"/>
  <c r="D24" i="17"/>
  <c r="G23"/>
  <c r="G73" s="1"/>
  <c r="G22" i="16"/>
  <c r="G51" s="1"/>
  <c r="D23"/>
  <c r="H50"/>
  <c r="H21"/>
  <c r="E92" i="18"/>
  <c r="F92" s="1"/>
  <c r="H92" s="1"/>
  <c r="B92"/>
  <c r="B23" i="17"/>
  <c r="E23"/>
  <c r="F23" s="1"/>
  <c r="B22" i="18"/>
  <c r="E22"/>
  <c r="F22" s="1"/>
  <c r="H22" s="1"/>
  <c r="B51" i="16"/>
  <c r="E51"/>
  <c r="F51" s="1"/>
  <c r="B23"/>
  <c r="E72" i="17"/>
  <c r="F72" s="1"/>
  <c r="H72" s="1"/>
  <c r="B72"/>
  <c r="B27" i="19" l="1"/>
  <c r="D26"/>
  <c r="G26" s="1"/>
  <c r="G56"/>
  <c r="H56" s="1"/>
  <c r="E25"/>
  <c r="F25" s="1"/>
  <c r="B59"/>
  <c r="E59"/>
  <c r="F59" s="1"/>
  <c r="H24"/>
  <c r="H51" i="16"/>
  <c r="H23" i="17"/>
  <c r="H22" i="16"/>
  <c r="G23"/>
  <c r="G52" s="1"/>
  <c r="D24"/>
  <c r="G24" i="17"/>
  <c r="G74" s="1"/>
  <c r="D25"/>
  <c r="D25" i="18"/>
  <c r="G24"/>
  <c r="G94" s="1"/>
  <c r="E23" i="16"/>
  <c r="F23" s="1"/>
  <c r="B73" i="17"/>
  <c r="E73"/>
  <c r="F73" s="1"/>
  <c r="H73" s="1"/>
  <c r="B24" i="16"/>
  <c r="E23" i="18"/>
  <c r="F23" s="1"/>
  <c r="H23" s="1"/>
  <c r="B23"/>
  <c r="B93"/>
  <c r="E93"/>
  <c r="F93" s="1"/>
  <c r="H93" s="1"/>
  <c r="B52" i="16"/>
  <c r="E52"/>
  <c r="F52" s="1"/>
  <c r="E24" i="17"/>
  <c r="F24" s="1"/>
  <c r="B24"/>
  <c r="E60" i="19" l="1"/>
  <c r="F60" s="1"/>
  <c r="B60"/>
  <c r="D27"/>
  <c r="G27" s="1"/>
  <c r="G57"/>
  <c r="H57" s="1"/>
  <c r="E26"/>
  <c r="F26" s="1"/>
  <c r="B28"/>
  <c r="H25"/>
  <c r="H23" i="16"/>
  <c r="H52"/>
  <c r="H24" i="17"/>
  <c r="D25" i="16"/>
  <c r="E25" s="1"/>
  <c r="F25" s="1"/>
  <c r="G24"/>
  <c r="G53" s="1"/>
  <c r="D26" i="18"/>
  <c r="G25"/>
  <c r="G95" s="1"/>
  <c r="E24" i="16"/>
  <c r="F24" s="1"/>
  <c r="D26" i="17"/>
  <c r="G25"/>
  <c r="G75" s="1"/>
  <c r="E25"/>
  <c r="F25" s="1"/>
  <c r="B25"/>
  <c r="B53" i="16"/>
  <c r="E53"/>
  <c r="F53" s="1"/>
  <c r="E74" i="17"/>
  <c r="F74" s="1"/>
  <c r="H74" s="1"/>
  <c r="B74"/>
  <c r="B24" i="18"/>
  <c r="E24"/>
  <c r="F24" s="1"/>
  <c r="H24" s="1"/>
  <c r="B94"/>
  <c r="E94"/>
  <c r="F94" s="1"/>
  <c r="H94" s="1"/>
  <c r="B25" i="16"/>
  <c r="B61" i="19" l="1"/>
  <c r="E61"/>
  <c r="F61" s="1"/>
  <c r="B29"/>
  <c r="D28"/>
  <c r="G28" s="1"/>
  <c r="G58"/>
  <c r="H58" s="1"/>
  <c r="E27"/>
  <c r="F27" s="1"/>
  <c r="H26"/>
  <c r="G26" i="17"/>
  <c r="G76" s="1"/>
  <c r="D27"/>
  <c r="D27" i="18"/>
  <c r="G26"/>
  <c r="G96" s="1"/>
  <c r="G25" i="16"/>
  <c r="G54" s="1"/>
  <c r="D26"/>
  <c r="G26" s="1"/>
  <c r="G55" s="1"/>
  <c r="H53"/>
  <c r="H25" i="17"/>
  <c r="H24" i="16"/>
  <c r="E75" i="17"/>
  <c r="F75" s="1"/>
  <c r="H75" s="1"/>
  <c r="B75"/>
  <c r="E26"/>
  <c r="F26" s="1"/>
  <c r="B26"/>
  <c r="B25" i="18"/>
  <c r="E25"/>
  <c r="F25" s="1"/>
  <c r="H25" s="1"/>
  <c r="E54" i="16"/>
  <c r="F54" s="1"/>
  <c r="B54"/>
  <c r="B26"/>
  <c r="E95" i="18"/>
  <c r="F95" s="1"/>
  <c r="H95" s="1"/>
  <c r="B95"/>
  <c r="B30" i="19" l="1"/>
  <c r="D29"/>
  <c r="G29" s="1"/>
  <c r="G59"/>
  <c r="H59" s="1"/>
  <c r="E28"/>
  <c r="F28" s="1"/>
  <c r="E62"/>
  <c r="F62" s="1"/>
  <c r="B62"/>
  <c r="H27"/>
  <c r="H54" i="16"/>
  <c r="H26" i="17"/>
  <c r="H25" i="16"/>
  <c r="D28" i="17"/>
  <c r="G27"/>
  <c r="G77" s="1"/>
  <c r="G27" i="18"/>
  <c r="G97" s="1"/>
  <c r="D28"/>
  <c r="E26" i="16"/>
  <c r="F26" s="1"/>
  <c r="H26" s="1"/>
  <c r="B76" i="17"/>
  <c r="E76"/>
  <c r="F76" s="1"/>
  <c r="H76" s="1"/>
  <c r="B96" i="18"/>
  <c r="E96"/>
  <c r="F96" s="1"/>
  <c r="H96" s="1"/>
  <c r="E55" i="16"/>
  <c r="F55" s="1"/>
  <c r="H55" s="1"/>
  <c r="H57" s="1"/>
  <c r="E61" s="1"/>
  <c r="B55"/>
  <c r="E27" i="17"/>
  <c r="F27" s="1"/>
  <c r="B27"/>
  <c r="B26" i="18"/>
  <c r="E26"/>
  <c r="F26" s="1"/>
  <c r="H26" s="1"/>
  <c r="D30" i="19" l="1"/>
  <c r="G30" s="1"/>
  <c r="G60"/>
  <c r="H60" s="1"/>
  <c r="E29"/>
  <c r="F29" s="1"/>
  <c r="H28"/>
  <c r="B31"/>
  <c r="H28" i="16"/>
  <c r="E60" s="1"/>
  <c r="E63" s="1"/>
  <c r="E64" s="1"/>
  <c r="G28" i="18"/>
  <c r="G98" s="1"/>
  <c r="D29"/>
  <c r="G28" i="17"/>
  <c r="G78" s="1"/>
  <c r="D29"/>
  <c r="H27"/>
  <c r="E97" i="18"/>
  <c r="F97" s="1"/>
  <c r="H97" s="1"/>
  <c r="B97"/>
  <c r="E28" i="17"/>
  <c r="F28" s="1"/>
  <c r="B28"/>
  <c r="E27" i="18"/>
  <c r="F27" s="1"/>
  <c r="H27" s="1"/>
  <c r="B27"/>
  <c r="E77" i="17"/>
  <c r="F77" s="1"/>
  <c r="H77" s="1"/>
  <c r="B77"/>
  <c r="D31" i="19" l="1"/>
  <c r="G31" s="1"/>
  <c r="G61"/>
  <c r="H61" s="1"/>
  <c r="E30"/>
  <c r="F30" s="1"/>
  <c r="H29"/>
  <c r="E66" i="16"/>
  <c r="H28" i="17"/>
  <c r="D30"/>
  <c r="G29"/>
  <c r="G79" s="1"/>
  <c r="G29" i="18"/>
  <c r="G99" s="1"/>
  <c r="D30"/>
  <c r="B98"/>
  <c r="E98"/>
  <c r="F98" s="1"/>
  <c r="H98" s="1"/>
  <c r="E28"/>
  <c r="F28" s="1"/>
  <c r="H28" s="1"/>
  <c r="B28"/>
  <c r="E78" i="17"/>
  <c r="F78" s="1"/>
  <c r="H78" s="1"/>
  <c r="B78"/>
  <c r="B29"/>
  <c r="E29"/>
  <c r="F29" s="1"/>
  <c r="G62" i="19" l="1"/>
  <c r="H62" s="1"/>
  <c r="H64" s="1"/>
  <c r="E68" s="1"/>
  <c r="E31"/>
  <c r="F31" s="1"/>
  <c r="H30"/>
  <c r="H29" i="17"/>
  <c r="G30" i="18"/>
  <c r="G100" s="1"/>
  <c r="D31"/>
  <c r="G30" i="17"/>
  <c r="G80" s="1"/>
  <c r="D31"/>
  <c r="B79"/>
  <c r="E79"/>
  <c r="F79" s="1"/>
  <c r="H79" s="1"/>
  <c r="E30"/>
  <c r="F30" s="1"/>
  <c r="B30"/>
  <c r="B29" i="18"/>
  <c r="E29"/>
  <c r="F29" s="1"/>
  <c r="H29" s="1"/>
  <c r="E99"/>
  <c r="F99" s="1"/>
  <c r="H99" s="1"/>
  <c r="B99"/>
  <c r="H31" i="19" l="1"/>
  <c r="H32" s="1"/>
  <c r="E67" s="1"/>
  <c r="H30" i="17"/>
  <c r="G31"/>
  <c r="G81" s="1"/>
  <c r="D32"/>
  <c r="G31" i="18"/>
  <c r="G101" s="1"/>
  <c r="D32"/>
  <c r="B100"/>
  <c r="E100"/>
  <c r="F100" s="1"/>
  <c r="H100" s="1"/>
  <c r="E30"/>
  <c r="F30" s="1"/>
  <c r="H30" s="1"/>
  <c r="B30"/>
  <c r="E80" i="17"/>
  <c r="F80" s="1"/>
  <c r="H80" s="1"/>
  <c r="B80"/>
  <c r="B31"/>
  <c r="E31"/>
  <c r="F31" s="1"/>
  <c r="E70" i="19" l="1"/>
  <c r="E71" s="1"/>
  <c r="G32" i="17"/>
  <c r="G82" s="1"/>
  <c r="D33"/>
  <c r="D33" i="18"/>
  <c r="G32"/>
  <c r="G102" s="1"/>
  <c r="H31" i="17"/>
  <c r="E81"/>
  <c r="F81" s="1"/>
  <c r="H81" s="1"/>
  <c r="B81"/>
  <c r="E32"/>
  <c r="F32" s="1"/>
  <c r="B32"/>
  <c r="E31" i="18"/>
  <c r="F31" s="1"/>
  <c r="H31" s="1"/>
  <c r="B31"/>
  <c r="B101"/>
  <c r="E101"/>
  <c r="F101" s="1"/>
  <c r="H101" s="1"/>
  <c r="E73" i="19" l="1"/>
  <c r="H32" i="17"/>
  <c r="G33"/>
  <c r="G83" s="1"/>
  <c r="D34"/>
  <c r="G33" i="18"/>
  <c r="G103" s="1"/>
  <c r="D34"/>
  <c r="B32"/>
  <c r="E32"/>
  <c r="F32" s="1"/>
  <c r="H32" s="1"/>
  <c r="E82" i="17"/>
  <c r="F82" s="1"/>
  <c r="H82" s="1"/>
  <c r="B82"/>
  <c r="E102" i="18"/>
  <c r="F102" s="1"/>
  <c r="H102" s="1"/>
  <c r="B102"/>
  <c r="E33" i="17"/>
  <c r="F33" s="1"/>
  <c r="B33"/>
  <c r="H33" l="1"/>
  <c r="G34"/>
  <c r="G84" s="1"/>
  <c r="D35"/>
  <c r="G34" i="18"/>
  <c r="G104" s="1"/>
  <c r="D35"/>
  <c r="E103"/>
  <c r="F103" s="1"/>
  <c r="H103" s="1"/>
  <c r="B103"/>
  <c r="B33"/>
  <c r="E33"/>
  <c r="F33" s="1"/>
  <c r="H33" s="1"/>
  <c r="B34" i="17"/>
  <c r="E34"/>
  <c r="F34" s="1"/>
  <c r="B83"/>
  <c r="E83"/>
  <c r="F83" s="1"/>
  <c r="H83" s="1"/>
  <c r="G35" i="18" l="1"/>
  <c r="G105" s="1"/>
  <c r="D36"/>
  <c r="D36" i="17"/>
  <c r="G35"/>
  <c r="G85" s="1"/>
  <c r="H34"/>
  <c r="E104" i="18"/>
  <c r="F104" s="1"/>
  <c r="H104" s="1"/>
  <c r="B104"/>
  <c r="E84" i="17"/>
  <c r="F84" s="1"/>
  <c r="H84" s="1"/>
  <c r="B84"/>
  <c r="B34" i="18"/>
  <c r="E34"/>
  <c r="F34" s="1"/>
  <c r="H34" s="1"/>
  <c r="B35" i="17"/>
  <c r="E35"/>
  <c r="F35" s="1"/>
  <c r="H35" l="1"/>
  <c r="D37" i="18"/>
  <c r="G36"/>
  <c r="G106" s="1"/>
  <c r="G36" i="17"/>
  <c r="G86" s="1"/>
  <c r="D37"/>
  <c r="E105" i="18"/>
  <c r="F105" s="1"/>
  <c r="H105" s="1"/>
  <c r="B105"/>
  <c r="E36" i="17"/>
  <c r="F36" s="1"/>
  <c r="B36"/>
  <c r="E85"/>
  <c r="F85" s="1"/>
  <c r="H85" s="1"/>
  <c r="B85"/>
  <c r="B35" i="18"/>
  <c r="E35"/>
  <c r="F35" s="1"/>
  <c r="H35" s="1"/>
  <c r="H36" i="17" l="1"/>
  <c r="G37" i="18"/>
  <c r="G107" s="1"/>
  <c r="D38"/>
  <c r="D38" i="17"/>
  <c r="G37"/>
  <c r="G87" s="1"/>
  <c r="B86"/>
  <c r="E86"/>
  <c r="F86" s="1"/>
  <c r="H86" s="1"/>
  <c r="B106" i="18"/>
  <c r="E106"/>
  <c r="F106" s="1"/>
  <c r="H106" s="1"/>
  <c r="B36"/>
  <c r="E36"/>
  <c r="F36" s="1"/>
  <c r="H36" s="1"/>
  <c r="B37" i="17"/>
  <c r="E37"/>
  <c r="F37" s="1"/>
  <c r="H37" l="1"/>
  <c r="G38" i="18"/>
  <c r="G108" s="1"/>
  <c r="D39"/>
  <c r="G38" i="17"/>
  <c r="G88" s="1"/>
  <c r="D39"/>
  <c r="E38"/>
  <c r="F38" s="1"/>
  <c r="B38"/>
  <c r="E107" i="18"/>
  <c r="F107" s="1"/>
  <c r="H107" s="1"/>
  <c r="B107"/>
  <c r="E37"/>
  <c r="F37" s="1"/>
  <c r="H37" s="1"/>
  <c r="B37"/>
  <c r="B87" i="17"/>
  <c r="E87"/>
  <c r="F87" s="1"/>
  <c r="H87" s="1"/>
  <c r="H38" l="1"/>
  <c r="G39" i="18"/>
  <c r="G109" s="1"/>
  <c r="D40"/>
  <c r="G39" i="17"/>
  <c r="G89" s="1"/>
  <c r="D40"/>
  <c r="E38" i="18"/>
  <c r="F38" s="1"/>
  <c r="H38" s="1"/>
  <c r="B38"/>
  <c r="E39" i="17"/>
  <c r="F39" s="1"/>
  <c r="B39"/>
  <c r="B88"/>
  <c r="E88"/>
  <c r="F88" s="1"/>
  <c r="H88" s="1"/>
  <c r="B108" i="18"/>
  <c r="E108"/>
  <c r="F108" s="1"/>
  <c r="H108" s="1"/>
  <c r="H39" i="17" l="1"/>
  <c r="D41" i="18"/>
  <c r="G40"/>
  <c r="G110" s="1"/>
  <c r="G40" i="17"/>
  <c r="G90" s="1"/>
  <c r="D41"/>
  <c r="B89"/>
  <c r="E89"/>
  <c r="F89" s="1"/>
  <c r="H89" s="1"/>
  <c r="E39" i="18"/>
  <c r="F39" s="1"/>
  <c r="H39" s="1"/>
  <c r="B39"/>
  <c r="E109"/>
  <c r="F109" s="1"/>
  <c r="H109" s="1"/>
  <c r="B109"/>
  <c r="E40" i="17"/>
  <c r="F40" s="1"/>
  <c r="B40"/>
  <c r="H40" l="1"/>
  <c r="G41" i="18"/>
  <c r="G111" s="1"/>
  <c r="D42"/>
  <c r="D42" i="17"/>
  <c r="G41"/>
  <c r="G91" s="1"/>
  <c r="B110" i="18"/>
  <c r="E110"/>
  <c r="F110" s="1"/>
  <c r="H110" s="1"/>
  <c r="E41" i="17"/>
  <c r="F41" s="1"/>
  <c r="B41"/>
  <c r="E40" i="18"/>
  <c r="F40" s="1"/>
  <c r="H40" s="1"/>
  <c r="B40"/>
  <c r="B90" i="17"/>
  <c r="E90"/>
  <c r="F90" s="1"/>
  <c r="H90" s="1"/>
  <c r="D43" i="18" l="1"/>
  <c r="G42"/>
  <c r="G112" s="1"/>
  <c r="D43" i="17"/>
  <c r="G42"/>
  <c r="G92" s="1"/>
  <c r="H41"/>
  <c r="E41" i="18"/>
  <c r="F41" s="1"/>
  <c r="H41" s="1"/>
  <c r="B41"/>
  <c r="B91" i="17"/>
  <c r="E91"/>
  <c r="F91" s="1"/>
  <c r="H91" s="1"/>
  <c r="B42"/>
  <c r="E42"/>
  <c r="F42" s="1"/>
  <c r="E111" i="18"/>
  <c r="F111" s="1"/>
  <c r="H111" s="1"/>
  <c r="B111"/>
  <c r="D44" i="17" l="1"/>
  <c r="G43"/>
  <c r="G93" s="1"/>
  <c r="H42"/>
  <c r="D44" i="18"/>
  <c r="G43"/>
  <c r="G113" s="1"/>
  <c r="B42"/>
  <c r="E42"/>
  <c r="F42" s="1"/>
  <c r="H42" s="1"/>
  <c r="B92" i="17"/>
  <c r="E92"/>
  <c r="F92" s="1"/>
  <c r="H92" s="1"/>
  <c r="B112" i="18"/>
  <c r="E112"/>
  <c r="F112" s="1"/>
  <c r="H112" s="1"/>
  <c r="B43" i="17"/>
  <c r="E43"/>
  <c r="F43" s="1"/>
  <c r="H43" l="1"/>
  <c r="D45"/>
  <c r="G44"/>
  <c r="G94" s="1"/>
  <c r="D45" i="18"/>
  <c r="G44"/>
  <c r="G114" s="1"/>
  <c r="B113"/>
  <c r="E113"/>
  <c r="F113" s="1"/>
  <c r="H113" s="1"/>
  <c r="E44" i="17"/>
  <c r="F44" s="1"/>
  <c r="B44"/>
  <c r="E93"/>
  <c r="F93" s="1"/>
  <c r="H93" s="1"/>
  <c r="B93"/>
  <c r="E43" i="18"/>
  <c r="F43" s="1"/>
  <c r="H43" s="1"/>
  <c r="B43"/>
  <c r="D46" l="1"/>
  <c r="G45"/>
  <c r="G115" s="1"/>
  <c r="H44" i="17"/>
  <c r="D46"/>
  <c r="G45"/>
  <c r="G95" s="1"/>
  <c r="E94"/>
  <c r="F94" s="1"/>
  <c r="H94" s="1"/>
  <c r="B94"/>
  <c r="E44" i="18"/>
  <c r="F44" s="1"/>
  <c r="H44" s="1"/>
  <c r="B44"/>
  <c r="B45" i="17"/>
  <c r="E45"/>
  <c r="F45" s="1"/>
  <c r="B114" i="18"/>
  <c r="E114"/>
  <c r="F114" s="1"/>
  <c r="H114" s="1"/>
  <c r="D47" l="1"/>
  <c r="G46"/>
  <c r="G116" s="1"/>
  <c r="G46" i="17"/>
  <c r="G96" s="1"/>
  <c r="D47"/>
  <c r="G47" s="1"/>
  <c r="G97" s="1"/>
  <c r="H45"/>
  <c r="B95"/>
  <c r="E95"/>
  <c r="F95" s="1"/>
  <c r="H95" s="1"/>
  <c r="B115" i="18"/>
  <c r="E115"/>
  <c r="F115" s="1"/>
  <c r="H115" s="1"/>
  <c r="E45"/>
  <c r="F45" s="1"/>
  <c r="H45" s="1"/>
  <c r="B45"/>
  <c r="E46" i="17"/>
  <c r="F46" s="1"/>
  <c r="B46"/>
  <c r="H46" l="1"/>
  <c r="D48" i="18"/>
  <c r="G47"/>
  <c r="G117" s="1"/>
  <c r="B46"/>
  <c r="E46"/>
  <c r="F46" s="1"/>
  <c r="H46" s="1"/>
  <c r="B116"/>
  <c r="E116"/>
  <c r="F116" s="1"/>
  <c r="H116" s="1"/>
  <c r="E47" i="17"/>
  <c r="F47" s="1"/>
  <c r="H47" s="1"/>
  <c r="B47"/>
  <c r="B96"/>
  <c r="E96"/>
  <c r="F96" s="1"/>
  <c r="H96" s="1"/>
  <c r="H49" l="1"/>
  <c r="E102" s="1"/>
  <c r="D49" i="18"/>
  <c r="G48"/>
  <c r="G118" s="1"/>
  <c r="B97" i="17"/>
  <c r="E97"/>
  <c r="F97" s="1"/>
  <c r="H97" s="1"/>
  <c r="H99" s="1"/>
  <c r="E103" s="1"/>
  <c r="E117" i="18"/>
  <c r="F117" s="1"/>
  <c r="H117" s="1"/>
  <c r="B117"/>
  <c r="B47"/>
  <c r="E47"/>
  <c r="F47" s="1"/>
  <c r="H47" s="1"/>
  <c r="E105" i="17" l="1"/>
  <c r="G49" i="18"/>
  <c r="G119" s="1"/>
  <c r="D50"/>
  <c r="E48"/>
  <c r="F48" s="1"/>
  <c r="H48" s="1"/>
  <c r="B48"/>
  <c r="B118"/>
  <c r="E118"/>
  <c r="F118" s="1"/>
  <c r="H118" s="1"/>
  <c r="E108" i="17" l="1"/>
  <c r="E106"/>
  <c r="G50" i="18"/>
  <c r="G120" s="1"/>
  <c r="D51"/>
  <c r="B49"/>
  <c r="E49"/>
  <c r="F49" s="1"/>
  <c r="H49" s="1"/>
  <c r="B119"/>
  <c r="E119"/>
  <c r="F119" s="1"/>
  <c r="H119" s="1"/>
  <c r="D52" l="1"/>
  <c r="G51"/>
  <c r="G121" s="1"/>
  <c r="B120"/>
  <c r="E120"/>
  <c r="F120" s="1"/>
  <c r="H120" s="1"/>
  <c r="B50"/>
  <c r="E50"/>
  <c r="F50" s="1"/>
  <c r="H50" s="1"/>
  <c r="G52" l="1"/>
  <c r="G122" s="1"/>
  <c r="D53"/>
  <c r="B51"/>
  <c r="E51"/>
  <c r="F51" s="1"/>
  <c r="H51" s="1"/>
  <c r="E121"/>
  <c r="F121" s="1"/>
  <c r="H121" s="1"/>
  <c r="B121"/>
  <c r="D54" l="1"/>
  <c r="G53"/>
  <c r="G123" s="1"/>
  <c r="E52"/>
  <c r="F52" s="1"/>
  <c r="H52" s="1"/>
  <c r="B52"/>
  <c r="B122"/>
  <c r="E122"/>
  <c r="F122" s="1"/>
  <c r="H122" s="1"/>
  <c r="G54" l="1"/>
  <c r="G124" s="1"/>
  <c r="D55"/>
  <c r="B53"/>
  <c r="E53"/>
  <c r="F53" s="1"/>
  <c r="H53" s="1"/>
  <c r="E123"/>
  <c r="F123" s="1"/>
  <c r="H123" s="1"/>
  <c r="B123"/>
  <c r="D56" l="1"/>
  <c r="G55"/>
  <c r="G125" s="1"/>
  <c r="B124"/>
  <c r="E124"/>
  <c r="F124" s="1"/>
  <c r="H124" s="1"/>
  <c r="B54"/>
  <c r="E54"/>
  <c r="F54" s="1"/>
  <c r="H54" s="1"/>
  <c r="D57" l="1"/>
  <c r="G56"/>
  <c r="G126" s="1"/>
  <c r="B55"/>
  <c r="E55"/>
  <c r="F55" s="1"/>
  <c r="H55" s="1"/>
  <c r="B125"/>
  <c r="E125"/>
  <c r="F125" s="1"/>
  <c r="H125" s="1"/>
  <c r="G57" l="1"/>
  <c r="G127" s="1"/>
  <c r="D58"/>
  <c r="B56"/>
  <c r="E56"/>
  <c r="F56" s="1"/>
  <c r="H56" s="1"/>
  <c r="B126"/>
  <c r="E126"/>
  <c r="F126" s="1"/>
  <c r="H126" s="1"/>
  <c r="D59" l="1"/>
  <c r="G58"/>
  <c r="G128" s="1"/>
  <c r="E127"/>
  <c r="F127" s="1"/>
  <c r="H127" s="1"/>
  <c r="B127"/>
  <c r="B57"/>
  <c r="E57"/>
  <c r="F57" s="1"/>
  <c r="H57" s="1"/>
  <c r="G59" l="1"/>
  <c r="G129" s="1"/>
  <c r="D60"/>
  <c r="E128"/>
  <c r="F128" s="1"/>
  <c r="H128" s="1"/>
  <c r="B128"/>
  <c r="B58"/>
  <c r="E58"/>
  <c r="F58" s="1"/>
  <c r="H58" s="1"/>
  <c r="D61" l="1"/>
  <c r="G60"/>
  <c r="G130" s="1"/>
  <c r="B129"/>
  <c r="E129"/>
  <c r="F129" s="1"/>
  <c r="H129" s="1"/>
  <c r="E59"/>
  <c r="F59" s="1"/>
  <c r="H59" s="1"/>
  <c r="B59"/>
  <c r="G61" l="1"/>
  <c r="G131" s="1"/>
  <c r="D62"/>
  <c r="E60"/>
  <c r="F60" s="1"/>
  <c r="H60" s="1"/>
  <c r="B60"/>
  <c r="B130"/>
  <c r="E130"/>
  <c r="F130" s="1"/>
  <c r="H130" s="1"/>
  <c r="D63" l="1"/>
  <c r="G62"/>
  <c r="G132" s="1"/>
  <c r="E61"/>
  <c r="F61" s="1"/>
  <c r="H61" s="1"/>
  <c r="B61"/>
  <c r="E131"/>
  <c r="F131" s="1"/>
  <c r="H131" s="1"/>
  <c r="B131"/>
  <c r="G63" l="1"/>
  <c r="G133" s="1"/>
  <c r="D64"/>
  <c r="B62"/>
  <c r="E62"/>
  <c r="F62" s="1"/>
  <c r="H62" s="1"/>
  <c r="B132"/>
  <c r="E132"/>
  <c r="F132" s="1"/>
  <c r="H132" s="1"/>
  <c r="D65" l="1"/>
  <c r="G64"/>
  <c r="G134" s="1"/>
  <c r="E133"/>
  <c r="F133" s="1"/>
  <c r="H133" s="1"/>
  <c r="B133"/>
  <c r="E63"/>
  <c r="F63" s="1"/>
  <c r="H63" s="1"/>
  <c r="B63"/>
  <c r="G65" l="1"/>
  <c r="G135" s="1"/>
  <c r="D66"/>
  <c r="B134"/>
  <c r="E134"/>
  <c r="F134" s="1"/>
  <c r="H134" s="1"/>
  <c r="B64"/>
  <c r="E64"/>
  <c r="F64" s="1"/>
  <c r="H64" s="1"/>
  <c r="D67" l="1"/>
  <c r="G67" s="1"/>
  <c r="G137" s="1"/>
  <c r="G66"/>
  <c r="G136" s="1"/>
  <c r="E65"/>
  <c r="F65" s="1"/>
  <c r="H65" s="1"/>
  <c r="B65"/>
  <c r="B135"/>
  <c r="E135"/>
  <c r="F135" s="1"/>
  <c r="H135" s="1"/>
  <c r="B66" l="1"/>
  <c r="E66"/>
  <c r="F66" s="1"/>
  <c r="H66" s="1"/>
  <c r="B136"/>
  <c r="E136"/>
  <c r="F136" s="1"/>
  <c r="H136" s="1"/>
  <c r="B137" l="1"/>
  <c r="E137"/>
  <c r="F137" s="1"/>
  <c r="H137" s="1"/>
  <c r="H139" s="1"/>
  <c r="E143" s="1"/>
  <c r="E67"/>
  <c r="F67" s="1"/>
  <c r="H67" s="1"/>
  <c r="H69" s="1"/>
  <c r="E142" s="1"/>
  <c r="B67"/>
  <c r="E145" l="1"/>
  <c r="E146" s="1"/>
  <c r="E148" l="1"/>
  <c r="B8" i="12" s="1"/>
  <c r="B9"/>
</calcChain>
</file>

<file path=xl/sharedStrings.xml><?xml version="1.0" encoding="utf-8"?>
<sst xmlns="http://schemas.openxmlformats.org/spreadsheetml/2006/main" count="390" uniqueCount="87">
  <si>
    <t>Rata</t>
  </si>
  <si>
    <t>Calcolo delle annualità al tasso di riferimento</t>
  </si>
  <si>
    <t>a</t>
  </si>
  <si>
    <t>b</t>
  </si>
  <si>
    <t>c</t>
  </si>
  <si>
    <t>d</t>
  </si>
  <si>
    <t>e</t>
  </si>
  <si>
    <t>f</t>
  </si>
  <si>
    <t>g</t>
  </si>
  <si>
    <t>h</t>
  </si>
  <si>
    <t>Rate</t>
  </si>
  <si>
    <t>Capitale</t>
  </si>
  <si>
    <t>Ammortamento</t>
  </si>
  <si>
    <t>Tasso</t>
  </si>
  <si>
    <t>Interessi</t>
  </si>
  <si>
    <t>Coeff. di</t>
  </si>
  <si>
    <t>Trim.</t>
  </si>
  <si>
    <t>residuo</t>
  </si>
  <si>
    <t>d'interesse</t>
  </si>
  <si>
    <t>(b x d)</t>
  </si>
  <si>
    <t>(c + e)</t>
  </si>
  <si>
    <t>attualizzazione</t>
  </si>
  <si>
    <t>attualizzata</t>
  </si>
  <si>
    <t>(A)</t>
  </si>
  <si>
    <t>(B)</t>
  </si>
  <si>
    <t>(C)</t>
  </si>
  <si>
    <t>(f x g)</t>
  </si>
  <si>
    <t xml:space="preserve">           Valore attuale delle rate</t>
  </si>
  <si>
    <t>Calcolo delle annualità al tasso agevolato</t>
  </si>
  <si>
    <t>(D)</t>
  </si>
  <si>
    <t>(E)</t>
  </si>
  <si>
    <t>Valore attuale delle rate al tasso di riferimento</t>
  </si>
  <si>
    <t>-</t>
  </si>
  <si>
    <t>Valore attuale delle rate al tasso agevolato</t>
  </si>
  <si>
    <t>=</t>
  </si>
  <si>
    <t>----------------</t>
  </si>
  <si>
    <t>Vantaggio attualizzato</t>
  </si>
  <si>
    <t>Euro</t>
  </si>
  <si>
    <t>Legenda:</t>
  </si>
  <si>
    <t xml:space="preserve"> (A)</t>
  </si>
  <si>
    <t>Rate trimestrali posticipate.</t>
  </si>
  <si>
    <t xml:space="preserve"> (B)</t>
  </si>
  <si>
    <t xml:space="preserve"> (C)</t>
  </si>
  <si>
    <t xml:space="preserve"> (D)</t>
  </si>
  <si>
    <t xml:space="preserve"> (E)</t>
  </si>
  <si>
    <t>"De minimis"</t>
  </si>
  <si>
    <t>Piano di ammortamento di 60 mesi, di cui 12 di pre-ammortamento.</t>
  </si>
  <si>
    <t>€</t>
  </si>
  <si>
    <t>%</t>
  </si>
  <si>
    <t>Tasso di Riferimento UE</t>
  </si>
  <si>
    <t>Euribor</t>
  </si>
  <si>
    <t>---&gt; ESL</t>
  </si>
  <si>
    <t>Finanziamento corrispondente al massimo di intervento della legge:</t>
  </si>
  <si>
    <t>Finanziamento corrispondente al limite di massima convenienza:</t>
  </si>
  <si>
    <t>Tasso d'interesse di riferimento: Tasso di Riferimento UE:</t>
  </si>
  <si>
    <t>Tasso d'interesse agevolato al</t>
  </si>
  <si>
    <t>tasso</t>
  </si>
  <si>
    <t>Quota Regionale</t>
  </si>
  <si>
    <t>Quota Bancaria</t>
  </si>
  <si>
    <t>Finanziamento complessivo concesso:</t>
  </si>
  <si>
    <t>% Quota Regionale</t>
  </si>
  <si>
    <t>spread</t>
  </si>
  <si>
    <t>(Euribor 3 mesi + spread variabile 1-3 punti)</t>
  </si>
  <si>
    <t>L.R. 23/04</t>
  </si>
  <si>
    <t>L.R. 23/04 - Prioritaria - IMMOBILI</t>
  </si>
  <si>
    <t>Piano di ammortamento di 120 mesi</t>
  </si>
  <si>
    <t xml:space="preserve">Euribor 3 mesi </t>
  </si>
  <si>
    <t>L.R. 23/04 - Cooperative INV. PRODUTTIVI</t>
  </si>
  <si>
    <t>L.R. 23/04 - Cooperative INV. IMMOBILIARI</t>
  </si>
  <si>
    <t xml:space="preserve"> </t>
  </si>
  <si>
    <t>A</t>
  </si>
  <si>
    <t>B</t>
  </si>
  <si>
    <t>C</t>
  </si>
  <si>
    <t>ESL (percentuale)</t>
  </si>
  <si>
    <t>ESL (valore assoluto)*</t>
  </si>
  <si>
    <t>* corrisponde all'importo de minimis</t>
  </si>
  <si>
    <t>Tasso di riferimento UE</t>
  </si>
  <si>
    <t>Guida all'utilizzo del foglio di calcolo</t>
  </si>
  <si>
    <t>Calcolare e inserire la % quota regionale effettiva se il finanziamento complessivo supera i € 500.000,00 nel caso di domande con ambito prioritario e i € 700.000,00 € per le domande con ambito non prioritario.
 Si ricorda che la quota regionale massima concedibile è pari a € 350.000,00</t>
  </si>
  <si>
    <t>Mesi ammortamento</t>
  </si>
  <si>
    <t>Tipologia investimento</t>
  </si>
  <si>
    <t>D</t>
  </si>
  <si>
    <t>&lt; 200.000</t>
  </si>
  <si>
    <t>Piano di ammortamento di 72 mesi</t>
  </si>
  <si>
    <t>(Euribor 3 mesi + spread)</t>
  </si>
  <si>
    <t xml:space="preserve">L.R. 34/08 </t>
  </si>
  <si>
    <t>Costo progetto totale ammesso</t>
  </si>
</sst>
</file>

<file path=xl/styles.xml><?xml version="1.0" encoding="utf-8"?>
<styleSheet xmlns="http://schemas.openxmlformats.org/spreadsheetml/2006/main">
  <numFmts count="4">
    <numFmt numFmtId="44" formatCode="_-&quot;€&quot;\ * #,##0.00_-;\-&quot;€&quot;\ * #,##0.00_-;_-&quot;€&quot;\ * &quot;-&quot;??_-;_-@_-"/>
    <numFmt numFmtId="164" formatCode="0.0000"/>
    <numFmt numFmtId="165" formatCode="&quot;€&quot;\ #,##0.00"/>
    <numFmt numFmtId="166" formatCode="_-[$€]\ * #,##0.00_-;\-[$€]\ * #,##0.00_-;_-[$€]\ * &quot;-&quot;??_-;_-@_-"/>
  </numFmts>
  <fonts count="24">
    <font>
      <sz val="10"/>
      <name val="Arial"/>
    </font>
    <font>
      <sz val="10"/>
      <name val="Arial"/>
    </font>
    <font>
      <sz val="12"/>
      <name val="Courier"/>
      <family val="3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u/>
      <sz val="10"/>
      <color indexed="12"/>
      <name val="Arial"/>
      <family val="2"/>
    </font>
    <font>
      <sz val="11"/>
      <color indexed="10"/>
      <name val="Times New Roman"/>
      <family val="1"/>
    </font>
    <font>
      <sz val="8"/>
      <name val="Arial"/>
      <family val="2"/>
    </font>
    <font>
      <b/>
      <u/>
      <sz val="10"/>
      <color indexed="18"/>
      <name val="Verdana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0"/>
      <name val="Calibri"/>
      <family val="2"/>
    </font>
    <font>
      <u/>
      <sz val="10"/>
      <color indexed="12"/>
      <name val="Calibri"/>
      <family val="2"/>
    </font>
    <font>
      <sz val="10"/>
      <name val="Calibri"/>
      <family val="2"/>
    </font>
    <font>
      <sz val="8"/>
      <name val="Verdana"/>
      <family val="2"/>
    </font>
    <font>
      <u/>
      <sz val="8"/>
      <color indexed="12"/>
      <name val="Verdana"/>
      <family val="2"/>
    </font>
    <font>
      <sz val="8"/>
      <color indexed="8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color indexed="10"/>
      <name val="Verdana"/>
      <family val="2"/>
    </font>
    <font>
      <sz val="8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2">
    <xf numFmtId="0" fontId="0" fillId="0" borderId="0" xfId="0"/>
    <xf numFmtId="0" fontId="3" fillId="0" borderId="0" xfId="3" applyFont="1" applyAlignment="1" applyProtection="1">
      <alignment horizontal="left"/>
    </xf>
    <xf numFmtId="0" fontId="3" fillId="0" borderId="0" xfId="3" applyFont="1"/>
    <xf numFmtId="3" fontId="3" fillId="0" borderId="0" xfId="3" applyNumberFormat="1" applyFont="1"/>
    <xf numFmtId="0" fontId="3" fillId="0" borderId="0" xfId="3" applyFont="1" applyAlignment="1" applyProtection="1">
      <alignment horizontal="center"/>
    </xf>
    <xf numFmtId="0" fontId="3" fillId="0" borderId="0" xfId="3" applyFont="1" applyProtection="1"/>
    <xf numFmtId="37" fontId="3" fillId="0" borderId="0" xfId="3" applyNumberFormat="1" applyFont="1" applyProtection="1"/>
    <xf numFmtId="37" fontId="3" fillId="0" borderId="0" xfId="3" applyNumberFormat="1" applyFont="1" applyAlignment="1" applyProtection="1">
      <alignment horizontal="left"/>
    </xf>
    <xf numFmtId="164" fontId="3" fillId="0" borderId="0" xfId="3" applyNumberFormat="1" applyFont="1"/>
    <xf numFmtId="0" fontId="5" fillId="0" borderId="0" xfId="3" applyFont="1" applyFill="1" applyAlignment="1" applyProtection="1">
      <alignment horizontal="center"/>
    </xf>
    <xf numFmtId="164" fontId="5" fillId="0" borderId="0" xfId="3" applyNumberFormat="1" applyFont="1" applyFill="1" applyAlignment="1" applyProtection="1">
      <alignment horizontal="center"/>
    </xf>
    <xf numFmtId="37" fontId="3" fillId="0" borderId="0" xfId="3" applyNumberFormat="1" applyFont="1" applyAlignment="1" applyProtection="1">
      <alignment horizontal="right"/>
    </xf>
    <xf numFmtId="164" fontId="3" fillId="0" borderId="0" xfId="3" applyNumberFormat="1" applyFont="1" applyAlignment="1" applyProtection="1">
      <alignment horizontal="right"/>
    </xf>
    <xf numFmtId="164" fontId="3" fillId="0" borderId="0" xfId="3" applyNumberFormat="1" applyFont="1" applyProtection="1"/>
    <xf numFmtId="164" fontId="4" fillId="0" borderId="0" xfId="3" applyNumberFormat="1" applyFont="1" applyAlignment="1" applyProtection="1">
      <alignment horizontal="right"/>
    </xf>
    <xf numFmtId="0" fontId="4" fillId="0" borderId="0" xfId="3" applyFont="1" applyAlignment="1">
      <alignment horizontal="right"/>
    </xf>
    <xf numFmtId="164" fontId="4" fillId="0" borderId="0" xfId="3" applyNumberFormat="1" applyFont="1"/>
    <xf numFmtId="0" fontId="3" fillId="0" borderId="1" xfId="0" applyFont="1" applyBorder="1"/>
    <xf numFmtId="4" fontId="4" fillId="0" borderId="1" xfId="0" applyNumberFormat="1" applyFont="1" applyBorder="1"/>
    <xf numFmtId="164" fontId="4" fillId="0" borderId="2" xfId="0" applyNumberFormat="1" applyFont="1" applyBorder="1"/>
    <xf numFmtId="4" fontId="4" fillId="0" borderId="0" xfId="3" applyNumberFormat="1" applyFont="1"/>
    <xf numFmtId="4" fontId="3" fillId="0" borderId="0" xfId="3" applyNumberFormat="1" applyFont="1"/>
    <xf numFmtId="4" fontId="5" fillId="0" borderId="0" xfId="3" applyNumberFormat="1" applyFont="1" applyFill="1" applyAlignment="1" applyProtection="1">
      <alignment horizontal="center"/>
    </xf>
    <xf numFmtId="4" fontId="3" fillId="0" borderId="0" xfId="3" applyNumberFormat="1" applyFont="1" applyAlignment="1" applyProtection="1">
      <alignment horizontal="center"/>
    </xf>
    <xf numFmtId="4" fontId="3" fillId="0" borderId="0" xfId="3" applyNumberFormat="1" applyFont="1" applyAlignment="1" applyProtection="1">
      <alignment horizontal="right"/>
    </xf>
    <xf numFmtId="4" fontId="3" fillId="0" borderId="0" xfId="3" applyNumberFormat="1" applyFont="1" applyAlignment="1">
      <alignment horizontal="center"/>
    </xf>
    <xf numFmtId="4" fontId="3" fillId="0" borderId="0" xfId="3" applyNumberFormat="1" applyFont="1" applyProtection="1"/>
    <xf numFmtId="4" fontId="3" fillId="0" borderId="0" xfId="3" applyNumberFormat="1" applyFont="1" applyAlignment="1" applyProtection="1">
      <alignment horizontal="left"/>
    </xf>
    <xf numFmtId="4" fontId="6" fillId="0" borderId="0" xfId="3" applyNumberFormat="1" applyFont="1" applyFill="1" applyProtection="1"/>
    <xf numFmtId="4" fontId="3" fillId="0" borderId="0" xfId="3" quotePrefix="1" applyNumberFormat="1" applyFont="1" applyAlignment="1" applyProtection="1">
      <alignment horizontal="right"/>
    </xf>
    <xf numFmtId="3" fontId="4" fillId="0" borderId="0" xfId="3" applyNumberFormat="1" applyFont="1"/>
    <xf numFmtId="10" fontId="4" fillId="0" borderId="0" xfId="3" applyNumberFormat="1" applyFont="1"/>
    <xf numFmtId="4" fontId="4" fillId="0" borderId="3" xfId="0" applyNumberFormat="1" applyFont="1" applyBorder="1" applyAlignment="1">
      <alignment horizontal="right"/>
    </xf>
    <xf numFmtId="4" fontId="3" fillId="0" borderId="0" xfId="4" applyNumberFormat="1" applyFont="1"/>
    <xf numFmtId="4" fontId="4" fillId="0" borderId="0" xfId="3" applyNumberFormat="1" applyFont="1" applyAlignment="1" applyProtection="1">
      <alignment horizontal="left"/>
    </xf>
    <xf numFmtId="4" fontId="3" fillId="0" borderId="0" xfId="0" applyNumberFormat="1" applyFont="1" applyAlignment="1" applyProtection="1">
      <alignment horizontal="left"/>
    </xf>
    <xf numFmtId="0" fontId="7" fillId="0" borderId="0" xfId="1" applyAlignment="1" applyProtection="1"/>
    <xf numFmtId="4" fontId="4" fillId="0" borderId="0" xfId="3" quotePrefix="1" applyNumberFormat="1" applyFont="1" applyAlignment="1" applyProtection="1"/>
    <xf numFmtId="165" fontId="3" fillId="0" borderId="0" xfId="3" applyNumberFormat="1" applyFont="1"/>
    <xf numFmtId="10" fontId="3" fillId="0" borderId="0" xfId="3" applyNumberFormat="1" applyFont="1"/>
    <xf numFmtId="14" fontId="3" fillId="0" borderId="0" xfId="3" applyNumberFormat="1" applyFont="1"/>
    <xf numFmtId="9" fontId="3" fillId="0" borderId="0" xfId="4" applyFont="1"/>
    <xf numFmtId="4" fontId="3" fillId="0" borderId="0" xfId="3" quotePrefix="1" applyNumberFormat="1" applyFont="1"/>
    <xf numFmtId="9" fontId="3" fillId="0" borderId="0" xfId="4" applyFont="1" applyAlignment="1">
      <alignment horizontal="center"/>
    </xf>
    <xf numFmtId="0" fontId="3" fillId="0" borderId="0" xfId="3" applyFont="1" applyAlignment="1">
      <alignment horizontal="right"/>
    </xf>
    <xf numFmtId="10" fontId="3" fillId="0" borderId="0" xfId="4" applyNumberFormat="1" applyFont="1"/>
    <xf numFmtId="10" fontId="3" fillId="0" borderId="0" xfId="0" applyNumberFormat="1" applyFont="1" applyProtection="1"/>
    <xf numFmtId="10" fontId="3" fillId="0" borderId="0" xfId="3" applyNumberFormat="1" applyFont="1" applyProtection="1"/>
    <xf numFmtId="10" fontId="5" fillId="0" borderId="0" xfId="3" applyNumberFormat="1" applyFont="1" applyFill="1" applyAlignment="1" applyProtection="1">
      <alignment horizontal="center"/>
    </xf>
    <xf numFmtId="10" fontId="3" fillId="0" borderId="0" xfId="3" applyNumberFormat="1" applyFont="1" applyAlignment="1" applyProtection="1">
      <alignment horizontal="center"/>
    </xf>
    <xf numFmtId="10" fontId="3" fillId="0" borderId="0" xfId="3" applyNumberFormat="1" applyFont="1" applyAlignment="1" applyProtection="1">
      <alignment horizontal="left"/>
    </xf>
    <xf numFmtId="165" fontId="8" fillId="0" borderId="0" xfId="3" applyNumberFormat="1" applyFont="1"/>
    <xf numFmtId="10" fontId="8" fillId="0" borderId="0" xfId="3" applyNumberFormat="1" applyFont="1"/>
    <xf numFmtId="9" fontId="8" fillId="0" borderId="0" xfId="4" applyFont="1" applyAlignment="1">
      <alignment horizontal="center"/>
    </xf>
    <xf numFmtId="0" fontId="3" fillId="0" borderId="0" xfId="0" applyFont="1"/>
    <xf numFmtId="4" fontId="3" fillId="0" borderId="0" xfId="3" applyNumberFormat="1" applyFont="1" applyAlignment="1" applyProtection="1"/>
    <xf numFmtId="0" fontId="11" fillId="0" borderId="0" xfId="0" applyFont="1"/>
    <xf numFmtId="49" fontId="12" fillId="0" borderId="0" xfId="0" applyNumberFormat="1" applyFont="1" applyAlignment="1" applyProtection="1">
      <alignment horizontal="center"/>
      <protection locked="0"/>
    </xf>
    <xf numFmtId="0" fontId="12" fillId="0" borderId="0" xfId="0" applyFont="1"/>
    <xf numFmtId="10" fontId="11" fillId="0" borderId="0" xfId="4" applyNumberFormat="1" applyFont="1"/>
    <xf numFmtId="4" fontId="11" fillId="0" borderId="0" xfId="0" applyNumberFormat="1" applyFont="1" applyFill="1" applyAlignment="1" applyProtection="1">
      <alignment horizontal="left"/>
      <protection locked="0"/>
    </xf>
    <xf numFmtId="10" fontId="13" fillId="0" borderId="0" xfId="2" applyNumberFormat="1" applyFont="1" applyFill="1"/>
    <xf numFmtId="4" fontId="14" fillId="0" borderId="0" xfId="0" applyNumberFormat="1" applyFont="1" applyFill="1" applyAlignment="1" applyProtection="1">
      <alignment horizontal="left"/>
      <protection locked="0"/>
    </xf>
    <xf numFmtId="0" fontId="11" fillId="0" borderId="4" xfId="0" applyFont="1" applyBorder="1"/>
    <xf numFmtId="0" fontId="12" fillId="0" borderId="0" xfId="0" applyFont="1" applyBorder="1"/>
    <xf numFmtId="0" fontId="12" fillId="0" borderId="5" xfId="0" applyFont="1" applyBorder="1"/>
    <xf numFmtId="0" fontId="12" fillId="0" borderId="4" xfId="0" applyFont="1" applyBorder="1"/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4" fontId="12" fillId="0" borderId="6" xfId="3" applyNumberFormat="1" applyFont="1" applyBorder="1" applyAlignment="1" applyProtection="1">
      <alignment horizontal="left"/>
    </xf>
    <xf numFmtId="166" fontId="12" fillId="0" borderId="6" xfId="2" applyFont="1" applyBorder="1" applyProtection="1">
      <protection locked="0"/>
    </xf>
    <xf numFmtId="4" fontId="12" fillId="0" borderId="6" xfId="0" applyNumberFormat="1" applyFont="1" applyBorder="1" applyAlignment="1" applyProtection="1">
      <alignment horizontal="left"/>
    </xf>
    <xf numFmtId="9" fontId="12" fillId="0" borderId="6" xfId="0" applyNumberFormat="1" applyFont="1" applyBorder="1" applyProtection="1">
      <protection locked="0"/>
    </xf>
    <xf numFmtId="4" fontId="15" fillId="0" borderId="6" xfId="1" applyNumberFormat="1" applyFont="1" applyBorder="1" applyAlignment="1" applyProtection="1">
      <alignment horizontal="left"/>
    </xf>
    <xf numFmtId="10" fontId="16" fillId="0" borderId="6" xfId="0" applyNumberFormat="1" applyFont="1" applyBorder="1" applyProtection="1">
      <protection locked="0"/>
    </xf>
    <xf numFmtId="4" fontId="11" fillId="0" borderId="6" xfId="0" applyNumberFormat="1" applyFont="1" applyBorder="1" applyAlignment="1" applyProtection="1">
      <alignment horizontal="left"/>
    </xf>
    <xf numFmtId="10" fontId="11" fillId="0" borderId="6" xfId="4" applyNumberFormat="1" applyFont="1" applyBorder="1" applyProtection="1">
      <protection locked="0"/>
    </xf>
    <xf numFmtId="4" fontId="11" fillId="0" borderId="6" xfId="0" applyNumberFormat="1" applyFont="1" applyFill="1" applyBorder="1" applyAlignment="1" applyProtection="1">
      <alignment horizontal="left"/>
      <protection locked="0"/>
    </xf>
    <xf numFmtId="166" fontId="13" fillId="3" borderId="6" xfId="2" applyFont="1" applyFill="1" applyBorder="1"/>
    <xf numFmtId="10" fontId="13" fillId="0" borderId="6" xfId="2" applyNumberFormat="1" applyFont="1" applyFill="1" applyBorder="1"/>
    <xf numFmtId="0" fontId="17" fillId="0" borderId="0" xfId="3" applyFont="1" applyAlignment="1" applyProtection="1">
      <alignment horizontal="left"/>
    </xf>
    <xf numFmtId="4" fontId="17" fillId="0" borderId="0" xfId="3" applyNumberFormat="1" applyFont="1"/>
    <xf numFmtId="0" fontId="17" fillId="0" borderId="0" xfId="3" applyFont="1"/>
    <xf numFmtId="164" fontId="17" fillId="0" borderId="0" xfId="3" applyNumberFormat="1" applyFont="1"/>
    <xf numFmtId="0" fontId="18" fillId="0" borderId="0" xfId="1" applyFont="1" applyAlignment="1" applyProtection="1"/>
    <xf numFmtId="0" fontId="19" fillId="0" borderId="0" xfId="3" applyFont="1" applyFill="1" applyAlignment="1" applyProtection="1">
      <alignment horizontal="center"/>
    </xf>
    <xf numFmtId="4" fontId="19" fillId="0" borderId="0" xfId="3" applyNumberFormat="1" applyFont="1" applyFill="1" applyAlignment="1" applyProtection="1">
      <alignment horizontal="center"/>
    </xf>
    <xf numFmtId="164" fontId="19" fillId="0" borderId="0" xfId="3" applyNumberFormat="1" applyFont="1" applyFill="1" applyAlignment="1" applyProtection="1">
      <alignment horizontal="center"/>
    </xf>
    <xf numFmtId="0" fontId="17" fillId="0" borderId="0" xfId="3" applyFont="1" applyAlignment="1" applyProtection="1">
      <alignment horizontal="center"/>
    </xf>
    <xf numFmtId="4" fontId="17" fillId="0" borderId="0" xfId="3" applyNumberFormat="1" applyFont="1" applyAlignment="1" applyProtection="1">
      <alignment horizontal="center"/>
    </xf>
    <xf numFmtId="4" fontId="17" fillId="0" borderId="0" xfId="3" applyNumberFormat="1" applyFont="1" applyAlignment="1" applyProtection="1">
      <alignment horizontal="right"/>
    </xf>
    <xf numFmtId="164" fontId="17" fillId="0" borderId="0" xfId="3" applyNumberFormat="1" applyFont="1" applyAlignment="1" applyProtection="1">
      <alignment horizontal="right"/>
    </xf>
    <xf numFmtId="4" fontId="17" fillId="0" borderId="0" xfId="3" applyNumberFormat="1" applyFont="1" applyAlignment="1">
      <alignment horizontal="center"/>
    </xf>
    <xf numFmtId="0" fontId="17" fillId="0" borderId="0" xfId="3" applyFont="1" applyProtection="1"/>
    <xf numFmtId="4" fontId="17" fillId="0" borderId="0" xfId="3" applyNumberFormat="1" applyFont="1" applyProtection="1"/>
    <xf numFmtId="10" fontId="17" fillId="0" borderId="0" xfId="0" applyNumberFormat="1" applyFont="1" applyProtection="1"/>
    <xf numFmtId="164" fontId="17" fillId="0" borderId="0" xfId="3" applyNumberFormat="1" applyFont="1" applyProtection="1"/>
    <xf numFmtId="10" fontId="19" fillId="0" borderId="0" xfId="3" applyNumberFormat="1" applyFont="1" applyFill="1" applyAlignment="1" applyProtection="1">
      <alignment horizontal="center"/>
    </xf>
    <xf numFmtId="10" fontId="17" fillId="0" borderId="0" xfId="3" applyNumberFormat="1" applyFont="1" applyAlignment="1" applyProtection="1">
      <alignment horizontal="center"/>
    </xf>
    <xf numFmtId="10" fontId="17" fillId="0" borderId="0" xfId="3" applyNumberFormat="1" applyFont="1" applyAlignment="1" applyProtection="1">
      <alignment horizontal="left"/>
    </xf>
    <xf numFmtId="10" fontId="17" fillId="0" borderId="0" xfId="3" applyNumberFormat="1" applyFont="1" applyProtection="1"/>
    <xf numFmtId="37" fontId="17" fillId="0" borderId="0" xfId="3" applyNumberFormat="1" applyFont="1" applyProtection="1"/>
    <xf numFmtId="4" fontId="17" fillId="0" borderId="0" xfId="3" applyNumberFormat="1" applyFont="1" applyAlignment="1" applyProtection="1">
      <alignment horizontal="left"/>
    </xf>
    <xf numFmtId="164" fontId="20" fillId="0" borderId="0" xfId="3" applyNumberFormat="1" applyFont="1" applyAlignment="1" applyProtection="1">
      <alignment horizontal="right"/>
    </xf>
    <xf numFmtId="4" fontId="21" fillId="0" borderId="0" xfId="3" applyNumberFormat="1" applyFont="1" applyFill="1" applyProtection="1"/>
    <xf numFmtId="37" fontId="17" fillId="0" borderId="0" xfId="3" applyNumberFormat="1" applyFont="1" applyAlignment="1" applyProtection="1">
      <alignment horizontal="left"/>
    </xf>
    <xf numFmtId="37" fontId="17" fillId="0" borderId="0" xfId="3" applyNumberFormat="1" applyFont="1" applyAlignment="1" applyProtection="1">
      <alignment horizontal="right"/>
    </xf>
    <xf numFmtId="0" fontId="20" fillId="0" borderId="0" xfId="3" applyFont="1" applyAlignment="1">
      <alignment horizontal="right"/>
    </xf>
    <xf numFmtId="4" fontId="17" fillId="0" borderId="0" xfId="3" quotePrefix="1" applyNumberFormat="1" applyFont="1" applyAlignment="1" applyProtection="1">
      <alignment horizontal="right"/>
    </xf>
    <xf numFmtId="3" fontId="20" fillId="0" borderId="0" xfId="3" applyNumberFormat="1" applyFont="1"/>
    <xf numFmtId="4" fontId="20" fillId="0" borderId="0" xfId="3" applyNumberFormat="1" applyFont="1"/>
    <xf numFmtId="10" fontId="20" fillId="0" borderId="0" xfId="3" applyNumberFormat="1" applyFont="1"/>
    <xf numFmtId="4" fontId="20" fillId="0" borderId="0" xfId="3" quotePrefix="1" applyNumberFormat="1" applyFont="1" applyAlignment="1" applyProtection="1"/>
    <xf numFmtId="164" fontId="20" fillId="0" borderId="0" xfId="3" applyNumberFormat="1" applyFont="1"/>
    <xf numFmtId="4" fontId="20" fillId="0" borderId="3" xfId="0" applyNumberFormat="1" applyFont="1" applyBorder="1" applyAlignment="1">
      <alignment horizontal="right"/>
    </xf>
    <xf numFmtId="0" fontId="17" fillId="0" borderId="1" xfId="0" applyFont="1" applyBorder="1"/>
    <xf numFmtId="4" fontId="20" fillId="0" borderId="1" xfId="0" applyNumberFormat="1" applyFont="1" applyBorder="1"/>
    <xf numFmtId="164" fontId="20" fillId="0" borderId="2" xfId="0" applyNumberFormat="1" applyFont="1" applyBorder="1"/>
    <xf numFmtId="4" fontId="17" fillId="0" borderId="0" xfId="4" applyNumberFormat="1" applyFont="1"/>
    <xf numFmtId="4" fontId="20" fillId="0" borderId="0" xfId="3" applyNumberFormat="1" applyFont="1" applyAlignment="1" applyProtection="1">
      <alignment horizontal="left"/>
    </xf>
    <xf numFmtId="165" fontId="22" fillId="0" borderId="0" xfId="3" applyNumberFormat="1" applyFont="1"/>
    <xf numFmtId="4" fontId="17" fillId="0" borderId="0" xfId="0" applyNumberFormat="1" applyFont="1" applyAlignment="1" applyProtection="1">
      <alignment horizontal="left"/>
    </xf>
    <xf numFmtId="10" fontId="22" fillId="0" borderId="0" xfId="3" applyNumberFormat="1" applyFont="1"/>
    <xf numFmtId="165" fontId="17" fillId="0" borderId="0" xfId="3" applyNumberFormat="1" applyFont="1"/>
    <xf numFmtId="0" fontId="17" fillId="0" borderId="0" xfId="3" applyFont="1" applyAlignment="1">
      <alignment horizontal="right"/>
    </xf>
    <xf numFmtId="10" fontId="17" fillId="0" borderId="0" xfId="3" applyNumberFormat="1" applyFont="1"/>
    <xf numFmtId="9" fontId="17" fillId="0" borderId="0" xfId="4" applyFont="1" applyAlignment="1">
      <alignment horizontal="center"/>
    </xf>
    <xf numFmtId="4" fontId="17" fillId="0" borderId="0" xfId="3" quotePrefix="1" applyNumberFormat="1" applyFont="1"/>
    <xf numFmtId="14" fontId="17" fillId="0" borderId="0" xfId="3" applyNumberFormat="1" applyFont="1"/>
    <xf numFmtId="10" fontId="23" fillId="0" borderId="0" xfId="3" applyNumberFormat="1" applyFont="1"/>
    <xf numFmtId="44" fontId="12" fillId="0" borderId="0" xfId="5" applyFont="1"/>
    <xf numFmtId="4" fontId="12" fillId="4" borderId="6" xfId="3" applyNumberFormat="1" applyFont="1" applyFill="1" applyBorder="1" applyAlignment="1" applyProtection="1">
      <alignment horizontal="left"/>
    </xf>
    <xf numFmtId="166" fontId="12" fillId="4" borderId="6" xfId="2" applyFont="1" applyFill="1" applyBorder="1" applyProtection="1">
      <protection locked="0"/>
    </xf>
    <xf numFmtId="0" fontId="10" fillId="2" borderId="3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0" fillId="2" borderId="2" xfId="0" applyFill="1" applyBorder="1" applyAlignment="1"/>
    <xf numFmtId="0" fontId="11" fillId="0" borderId="4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4" xfId="0" applyFont="1" applyBorder="1" applyAlignment="1"/>
    <xf numFmtId="0" fontId="11" fillId="0" borderId="0" xfId="0" applyFont="1" applyBorder="1" applyAlignment="1"/>
    <xf numFmtId="0" fontId="11" fillId="0" borderId="5" xfId="0" applyFont="1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5" fillId="0" borderId="0" xfId="3" applyFont="1" applyFill="1" applyAlignment="1" applyProtection="1">
      <alignment horizontal="right"/>
    </xf>
    <xf numFmtId="0" fontId="1" fillId="0" borderId="0" xfId="0" applyFont="1" applyAlignment="1">
      <alignment horizontal="right"/>
    </xf>
    <xf numFmtId="0" fontId="21" fillId="0" borderId="0" xfId="3" applyFont="1" applyFill="1" applyAlignment="1" applyProtection="1">
      <alignment horizontal="right"/>
    </xf>
    <xf numFmtId="0" fontId="17" fillId="0" borderId="0" xfId="0" applyFont="1" applyAlignment="1">
      <alignment horizontal="right"/>
    </xf>
  </cellXfs>
  <cellStyles count="6">
    <cellStyle name="Collegamento ipertestuale" xfId="1" builtinId="8"/>
    <cellStyle name="Euro" xfId="2"/>
    <cellStyle name="Normale" xfId="0" builtinId="0"/>
    <cellStyle name="Normale_99C00035" xfId="3"/>
    <cellStyle name="Percentuale" xfId="4" builtinId="5"/>
    <cellStyle name="Valuta" xfId="5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uribor.it/storico_mensile.php?anno=2009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ec.europa.eu/comm/competition/state_aid/legislation/reference_rates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banque-france.fr/gb/actu/main.htm?menu2=menu_m31.htm&amp;page=ecofi/2c.htm" TargetMode="External"/><Relationship Id="rId1" Type="http://schemas.openxmlformats.org/officeDocument/2006/relationships/hyperlink" Target="http://europa.eu.int/comm/competition/state_aid/others/reference_rates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banque-france.fr/gb/actu/main.htm?menu2=menu_m31.htm&amp;page=ecofi/2c.htm" TargetMode="External"/><Relationship Id="rId1" Type="http://schemas.openxmlformats.org/officeDocument/2006/relationships/hyperlink" Target="http://europa.eu.int/comm/competition/state_aid/others/reference_rates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banque-france.fr/gb/actu/main.htm?menu2=menu_m31.htm&amp;page=ecofi/2c.htm" TargetMode="External"/><Relationship Id="rId1" Type="http://schemas.openxmlformats.org/officeDocument/2006/relationships/hyperlink" Target="http://europa.eu.int/comm/competition/state_aid/others/reference_rates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anque-france.fr/gb/actu/main.htm?menu2=menu_m31.htm&amp;page=ecofi/2c.htm" TargetMode="External"/><Relationship Id="rId1" Type="http://schemas.openxmlformats.org/officeDocument/2006/relationships/hyperlink" Target="http://europa.eu.int/comm/competition/state_aid/others/reference_rat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2"/>
  <dimension ref="A1:D24"/>
  <sheetViews>
    <sheetView tabSelected="1" zoomScaleNormal="100" workbookViewId="0">
      <selection activeCell="A8" sqref="A8"/>
    </sheetView>
  </sheetViews>
  <sheetFormatPr defaultRowHeight="15"/>
  <cols>
    <col min="1" max="1" width="46" style="54" bestFit="1" customWidth="1"/>
    <col min="2" max="2" width="21.85546875" style="54" bestFit="1" customWidth="1"/>
    <col min="3" max="3" width="19.85546875" style="54" bestFit="1" customWidth="1"/>
    <col min="4" max="16384" width="9.140625" style="54"/>
  </cols>
  <sheetData>
    <row r="1" spans="1:4">
      <c r="A1" s="56"/>
      <c r="B1" s="57" t="s">
        <v>2</v>
      </c>
      <c r="C1" s="58"/>
    </row>
    <row r="2" spans="1:4">
      <c r="A2" s="72" t="s">
        <v>59</v>
      </c>
      <c r="B2" s="73">
        <v>50000</v>
      </c>
      <c r="C2" s="58"/>
    </row>
    <row r="3" spans="1:4">
      <c r="A3" s="134" t="s">
        <v>86</v>
      </c>
      <c r="B3" s="135">
        <v>50000</v>
      </c>
      <c r="C3" s="58"/>
    </row>
    <row r="4" spans="1:4">
      <c r="A4" s="74" t="s">
        <v>60</v>
      </c>
      <c r="B4" s="75">
        <v>0.5</v>
      </c>
      <c r="C4" s="58"/>
    </row>
    <row r="5" spans="1:4">
      <c r="A5" s="76" t="s">
        <v>76</v>
      </c>
      <c r="B5" s="77">
        <v>0.05</v>
      </c>
      <c r="C5" s="133"/>
    </row>
    <row r="6" spans="1:4">
      <c r="A6" s="76" t="s">
        <v>66</v>
      </c>
      <c r="B6" s="77">
        <v>0.05</v>
      </c>
      <c r="C6" s="133"/>
    </row>
    <row r="7" spans="1:4">
      <c r="A7" s="78" t="s">
        <v>61</v>
      </c>
      <c r="B7" s="79">
        <v>0.02</v>
      </c>
      <c r="C7" s="59"/>
      <c r="D7" s="54" t="s">
        <v>69</v>
      </c>
    </row>
    <row r="8" spans="1:4">
      <c r="A8" s="80" t="s">
        <v>74</v>
      </c>
      <c r="B8" s="81">
        <f>IF(B1="A",+'L23-04 60M'!E66,IF(B1="B",+'L23-04 72M'!E73,IF(B1="C",+'L23-04 120M'!E108,IF(B1="D",'L23-04 180M'!E148))))</f>
        <v>4895.8908951272606</v>
      </c>
      <c r="C8" s="58"/>
    </row>
    <row r="9" spans="1:4">
      <c r="A9" s="80" t="s">
        <v>73</v>
      </c>
      <c r="B9" s="82">
        <f>IF(B1="A",+'L23-04 60M'!E64,IF(B1="B",+'L23-04 72M'!E71,IF(B1="C",+'L23-04 120M'!E106,IF(B1="D",'L23-04 180M'!E146))))</f>
        <v>9.7917817902545209E-2</v>
      </c>
      <c r="C9" s="58"/>
    </row>
    <row r="10" spans="1:4">
      <c r="A10" s="60"/>
      <c r="B10" s="61"/>
      <c r="C10" s="58"/>
    </row>
    <row r="11" spans="1:4">
      <c r="A11" s="62" t="s">
        <v>75</v>
      </c>
      <c r="B11" s="61"/>
      <c r="C11" s="58"/>
    </row>
    <row r="12" spans="1:4" ht="15.75" thickBot="1">
      <c r="A12" s="58"/>
      <c r="B12" s="58"/>
      <c r="C12" s="58"/>
    </row>
    <row r="13" spans="1:4" ht="23.25" customHeight="1" thickBot="1">
      <c r="A13" s="136" t="s">
        <v>77</v>
      </c>
      <c r="B13" s="137"/>
      <c r="C13" s="138"/>
    </row>
    <row r="14" spans="1:4">
      <c r="A14" s="63"/>
      <c r="B14" s="64" t="s">
        <v>80</v>
      </c>
      <c r="C14" s="65" t="s">
        <v>79</v>
      </c>
    </row>
    <row r="15" spans="1:4">
      <c r="A15" s="66" t="s">
        <v>67</v>
      </c>
      <c r="B15" s="67" t="s">
        <v>70</v>
      </c>
      <c r="C15" s="68">
        <v>60</v>
      </c>
    </row>
    <row r="16" spans="1:4">
      <c r="A16" s="66" t="s">
        <v>67</v>
      </c>
      <c r="B16" s="67" t="s">
        <v>71</v>
      </c>
      <c r="C16" s="68">
        <v>72</v>
      </c>
    </row>
    <row r="17" spans="1:3">
      <c r="A17" s="66" t="s">
        <v>68</v>
      </c>
      <c r="B17" s="67" t="s">
        <v>72</v>
      </c>
      <c r="C17" s="68">
        <v>120</v>
      </c>
    </row>
    <row r="18" spans="1:3">
      <c r="A18" s="66" t="s">
        <v>68</v>
      </c>
      <c r="B18" s="67" t="s">
        <v>81</v>
      </c>
      <c r="C18" s="68">
        <v>180</v>
      </c>
    </row>
    <row r="19" spans="1:3">
      <c r="A19" s="66"/>
      <c r="B19" s="67"/>
      <c r="C19" s="68"/>
    </row>
    <row r="20" spans="1:3">
      <c r="A20" s="69"/>
      <c r="B20" s="70"/>
      <c r="C20" s="71"/>
    </row>
    <row r="21" spans="1:3">
      <c r="A21" s="139" t="s">
        <v>78</v>
      </c>
      <c r="B21" s="140"/>
      <c r="C21" s="141"/>
    </row>
    <row r="22" spans="1:3">
      <c r="A22" s="139"/>
      <c r="B22" s="140"/>
      <c r="C22" s="141"/>
    </row>
    <row r="23" spans="1:3">
      <c r="A23" s="142"/>
      <c r="B23" s="143"/>
      <c r="C23" s="144"/>
    </row>
    <row r="24" spans="1:3" ht="15.75" thickBot="1">
      <c r="A24" s="145"/>
      <c r="B24" s="146"/>
      <c r="C24" s="147"/>
    </row>
  </sheetData>
  <sheetProtection password="C25B" sheet="1" objects="1" scenarios="1" selectLockedCells="1"/>
  <protectedRanges>
    <protectedRange sqref="B1:B7" name="Intervallo1"/>
  </protectedRanges>
  <customSheetViews>
    <customSheetView guid="{DBC6D00B-DCFF-4245-B32F-A8C1F7C5AE6A}" showRuler="0">
      <pageMargins left="0.75" right="0.75" top="1" bottom="1" header="0.5" footer="0.5"/>
      <pageSetup paperSize="9" orientation="portrait" r:id="rId1"/>
      <headerFooter alignWithMargins="0"/>
    </customSheetView>
    <customSheetView guid="{D895EB84-59C0-4004-AA6C-3DCCAE3D431F}" showRuler="0">
      <pageMargins left="0.75" right="0.75" top="1" bottom="1" header="0.5" footer="0.5"/>
      <pageSetup paperSize="9" orientation="portrait" r:id="rId2"/>
      <headerFooter alignWithMargins="0"/>
    </customSheetView>
  </customSheetViews>
  <mergeCells count="2">
    <mergeCell ref="A13:C13"/>
    <mergeCell ref="A21:C24"/>
  </mergeCells>
  <phoneticPr fontId="0" type="noConversion"/>
  <hyperlinks>
    <hyperlink ref="A6" r:id="rId3"/>
    <hyperlink ref="A5" r:id="rId4"/>
  </hyperlinks>
  <pageMargins left="0.75" right="0.75" top="1" bottom="1" header="0.5" footer="0.5"/>
  <pageSetup paperSize="9"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syncVertical="1" syncRef="A43" transitionEvaluation="1" codeName="Foglio4" enableFormatConditionsCalculation="0">
    <tabColor indexed="14"/>
    <pageSetUpPr fitToPage="1"/>
  </sheetPr>
  <dimension ref="A1:I80"/>
  <sheetViews>
    <sheetView showGridLines="0" topLeftCell="A43" workbookViewId="0">
      <selection activeCell="K72" sqref="K72"/>
    </sheetView>
  </sheetViews>
  <sheetFormatPr defaultColWidth="12.5703125" defaultRowHeight="15"/>
  <cols>
    <col min="1" max="1" width="7" style="2" customWidth="1"/>
    <col min="2" max="2" width="19.140625" style="21" customWidth="1"/>
    <col min="3" max="3" width="14.28515625" style="21" bestFit="1" customWidth="1"/>
    <col min="4" max="4" width="10.140625" style="2" bestFit="1" customWidth="1"/>
    <col min="5" max="5" width="13.5703125" style="21" customWidth="1"/>
    <col min="6" max="6" width="13.140625" style="21" bestFit="1" customWidth="1"/>
    <col min="7" max="7" width="13" style="8" bestFit="1" customWidth="1"/>
    <col min="8" max="8" width="15.42578125" style="21" bestFit="1" customWidth="1"/>
    <col min="9" max="9" width="23.140625" style="3" customWidth="1"/>
    <col min="10" max="16384" width="12.5703125" style="2"/>
  </cols>
  <sheetData>
    <row r="1" spans="1:8">
      <c r="A1" s="1" t="s">
        <v>1</v>
      </c>
    </row>
    <row r="2" spans="1:8">
      <c r="A2" s="36" t="s">
        <v>49</v>
      </c>
    </row>
    <row r="3" spans="1:8">
      <c r="A3" s="9" t="s">
        <v>2</v>
      </c>
      <c r="B3" s="22" t="s">
        <v>3</v>
      </c>
      <c r="C3" s="22" t="s">
        <v>4</v>
      </c>
      <c r="D3" s="9" t="s">
        <v>5</v>
      </c>
      <c r="E3" s="22" t="s">
        <v>6</v>
      </c>
      <c r="F3" s="22" t="s">
        <v>7</v>
      </c>
      <c r="G3" s="10" t="s">
        <v>8</v>
      </c>
      <c r="H3" s="22" t="s">
        <v>9</v>
      </c>
    </row>
    <row r="4" spans="1:8">
      <c r="A4" s="4" t="s">
        <v>10</v>
      </c>
      <c r="B4" s="23" t="s">
        <v>11</v>
      </c>
      <c r="C4" s="24" t="s">
        <v>12</v>
      </c>
      <c r="D4" s="4" t="s">
        <v>13</v>
      </c>
      <c r="E4" s="23" t="s">
        <v>14</v>
      </c>
      <c r="F4" s="23" t="s">
        <v>0</v>
      </c>
      <c r="G4" s="12" t="s">
        <v>15</v>
      </c>
      <c r="H4" s="23" t="s">
        <v>0</v>
      </c>
    </row>
    <row r="5" spans="1:8">
      <c r="A5" s="4" t="s">
        <v>16</v>
      </c>
      <c r="B5" s="25" t="s">
        <v>17</v>
      </c>
      <c r="D5" s="1" t="s">
        <v>18</v>
      </c>
      <c r="E5" s="23" t="s">
        <v>19</v>
      </c>
      <c r="F5" s="23" t="s">
        <v>20</v>
      </c>
      <c r="G5" s="12" t="s">
        <v>21</v>
      </c>
      <c r="H5" s="23" t="s">
        <v>22</v>
      </c>
    </row>
    <row r="6" spans="1:8">
      <c r="A6" s="4" t="s">
        <v>23</v>
      </c>
      <c r="B6" s="23" t="s">
        <v>24</v>
      </c>
      <c r="D6" s="4" t="s">
        <v>25</v>
      </c>
      <c r="H6" s="23" t="s">
        <v>26</v>
      </c>
    </row>
    <row r="7" spans="1:8">
      <c r="A7" s="5">
        <v>1</v>
      </c>
      <c r="B7" s="26">
        <f>+F71</f>
        <v>50000</v>
      </c>
      <c r="C7" s="26">
        <v>0</v>
      </c>
      <c r="D7" s="46">
        <f>+F72</f>
        <v>7.0000000000000007E-2</v>
      </c>
      <c r="E7" s="26">
        <f>(B7*D7)/4</f>
        <v>875.00000000000011</v>
      </c>
      <c r="F7" s="26">
        <f t="shared" ref="F7:F26" si="0">E7+C7</f>
        <v>875.00000000000011</v>
      </c>
      <c r="G7" s="13">
        <f>POWER((1/((1+((D7-CALCOLO!$B$7+1%)/4)*1))),A7)</f>
        <v>0.98522167487684742</v>
      </c>
      <c r="H7" s="26">
        <f t="shared" ref="H7:H26" si="1">F7*G7</f>
        <v>862.06896551724162</v>
      </c>
    </row>
    <row r="8" spans="1:8">
      <c r="A8" s="5">
        <v>2</v>
      </c>
      <c r="B8" s="26">
        <f>+B7</f>
        <v>50000</v>
      </c>
      <c r="C8" s="26">
        <v>0</v>
      </c>
      <c r="D8" s="46">
        <f t="shared" ref="D8:D26" si="2">+D7</f>
        <v>7.0000000000000007E-2</v>
      </c>
      <c r="E8" s="26">
        <f t="shared" ref="E8:E26" si="3">(B7*D8)/4</f>
        <v>875.00000000000011</v>
      </c>
      <c r="F8" s="26">
        <f t="shared" si="0"/>
        <v>875.00000000000011</v>
      </c>
      <c r="G8" s="13">
        <f>POWER((1/((1+((D8-CALCOLO!$B$7+1%)/4)*1))),A8)</f>
        <v>0.97066174864714039</v>
      </c>
      <c r="H8" s="26">
        <f t="shared" si="1"/>
        <v>849.32903006624792</v>
      </c>
    </row>
    <row r="9" spans="1:8">
      <c r="A9" s="5">
        <v>3</v>
      </c>
      <c r="B9" s="26">
        <f>+B7</f>
        <v>50000</v>
      </c>
      <c r="C9" s="26">
        <v>0</v>
      </c>
      <c r="D9" s="46">
        <f t="shared" si="2"/>
        <v>7.0000000000000007E-2</v>
      </c>
      <c r="E9" s="26">
        <f t="shared" si="3"/>
        <v>875.00000000000011</v>
      </c>
      <c r="F9" s="26">
        <f t="shared" si="0"/>
        <v>875.00000000000011</v>
      </c>
      <c r="G9" s="13">
        <f>POWER((1/((1+((D9-CALCOLO!$B$7+1%)/4)*1))),A9)</f>
        <v>0.95631699374102519</v>
      </c>
      <c r="H9" s="26">
        <f t="shared" si="1"/>
        <v>836.77736952339717</v>
      </c>
    </row>
    <row r="10" spans="1:8">
      <c r="A10" s="5">
        <v>4</v>
      </c>
      <c r="B10" s="26">
        <f>+B7</f>
        <v>50000</v>
      </c>
      <c r="C10" s="26">
        <v>0</v>
      </c>
      <c r="D10" s="46">
        <f t="shared" si="2"/>
        <v>7.0000000000000007E-2</v>
      </c>
      <c r="E10" s="26">
        <f t="shared" si="3"/>
        <v>875.00000000000011</v>
      </c>
      <c r="F10" s="26">
        <f t="shared" si="0"/>
        <v>875.00000000000011</v>
      </c>
      <c r="G10" s="13">
        <f>POWER((1/((1+((D10-CALCOLO!$B$7+1%)/4)*1))),A10)</f>
        <v>0.94218423028672438</v>
      </c>
      <c r="H10" s="26">
        <f t="shared" si="1"/>
        <v>824.41120150088398</v>
      </c>
    </row>
    <row r="11" spans="1:8">
      <c r="A11" s="5">
        <v>5</v>
      </c>
      <c r="B11" s="26">
        <f t="shared" ref="B11:B26" si="4">B10-C11</f>
        <v>46875</v>
      </c>
      <c r="C11" s="26">
        <f>+B10/16</f>
        <v>3125</v>
      </c>
      <c r="D11" s="46">
        <f t="shared" si="2"/>
        <v>7.0000000000000007E-2</v>
      </c>
      <c r="E11" s="26">
        <f t="shared" si="3"/>
        <v>875.00000000000011</v>
      </c>
      <c r="F11" s="26">
        <f t="shared" si="0"/>
        <v>4000</v>
      </c>
      <c r="G11" s="13">
        <f>POWER((1/((1+((D11-CALCOLO!$B$7+1%)/4)*1))),A11)</f>
        <v>0.92826032540563985</v>
      </c>
      <c r="H11" s="26">
        <f t="shared" si="1"/>
        <v>3713.0413016225593</v>
      </c>
    </row>
    <row r="12" spans="1:8">
      <c r="A12" s="5">
        <v>6</v>
      </c>
      <c r="B12" s="26">
        <f t="shared" si="4"/>
        <v>43750</v>
      </c>
      <c r="C12" s="26">
        <f t="shared" ref="C12:C25" si="5">+C11</f>
        <v>3125</v>
      </c>
      <c r="D12" s="46">
        <f t="shared" si="2"/>
        <v>7.0000000000000007E-2</v>
      </c>
      <c r="E12" s="26">
        <f t="shared" si="3"/>
        <v>820.31250000000011</v>
      </c>
      <c r="F12" s="26">
        <f t="shared" si="0"/>
        <v>3945.3125</v>
      </c>
      <c r="G12" s="13">
        <f>POWER((1/((1+((D12-CALCOLO!$B$7+1%)/4)*1))),A12)</f>
        <v>0.91454219251787194</v>
      </c>
      <c r="H12" s="26">
        <f t="shared" si="1"/>
        <v>3608.1547439181668</v>
      </c>
    </row>
    <row r="13" spans="1:8">
      <c r="A13" s="5">
        <v>7</v>
      </c>
      <c r="B13" s="26">
        <f t="shared" si="4"/>
        <v>40625</v>
      </c>
      <c r="C13" s="26">
        <f t="shared" si="5"/>
        <v>3125</v>
      </c>
      <c r="D13" s="46">
        <f t="shared" si="2"/>
        <v>7.0000000000000007E-2</v>
      </c>
      <c r="E13" s="26">
        <f t="shared" si="3"/>
        <v>765.62500000000011</v>
      </c>
      <c r="F13" s="26">
        <f t="shared" si="0"/>
        <v>3890.625</v>
      </c>
      <c r="G13" s="13">
        <f>POWER((1/((1+((D13-CALCOLO!$B$7+1%)/4)*1))),A13)</f>
        <v>0.90102679065800206</v>
      </c>
      <c r="H13" s="26">
        <f t="shared" si="1"/>
        <v>3505.5573574037894</v>
      </c>
    </row>
    <row r="14" spans="1:8">
      <c r="A14" s="5">
        <v>8</v>
      </c>
      <c r="B14" s="26">
        <f t="shared" si="4"/>
        <v>37500</v>
      </c>
      <c r="C14" s="26">
        <f t="shared" si="5"/>
        <v>3125</v>
      </c>
      <c r="D14" s="46">
        <f t="shared" si="2"/>
        <v>7.0000000000000007E-2</v>
      </c>
      <c r="E14" s="26">
        <f t="shared" si="3"/>
        <v>710.93750000000011</v>
      </c>
      <c r="F14" s="26">
        <f t="shared" si="0"/>
        <v>3835.9375</v>
      </c>
      <c r="G14" s="13">
        <f>POWER((1/((1+((D14-CALCOLO!$B$7+1%)/4)*1))),A14)</f>
        <v>0.88771112380098727</v>
      </c>
      <c r="H14" s="26">
        <f t="shared" si="1"/>
        <v>3405.2043889553497</v>
      </c>
    </row>
    <row r="15" spans="1:8">
      <c r="A15" s="5">
        <v>9</v>
      </c>
      <c r="B15" s="26">
        <f t="shared" si="4"/>
        <v>34375</v>
      </c>
      <c r="C15" s="26">
        <f t="shared" si="5"/>
        <v>3125</v>
      </c>
      <c r="D15" s="46">
        <f t="shared" si="2"/>
        <v>7.0000000000000007E-2</v>
      </c>
      <c r="E15" s="26">
        <f t="shared" si="3"/>
        <v>656.25000000000011</v>
      </c>
      <c r="F15" s="26">
        <f t="shared" si="0"/>
        <v>3781.25</v>
      </c>
      <c r="G15" s="13">
        <f>POWER((1/((1+((D15-CALCOLO!$B$7+1%)/4)*1))),A15)</f>
        <v>0.87459224019801718</v>
      </c>
      <c r="H15" s="26">
        <f t="shared" si="1"/>
        <v>3307.0519082487526</v>
      </c>
    </row>
    <row r="16" spans="1:8">
      <c r="A16" s="5">
        <v>10</v>
      </c>
      <c r="B16" s="26">
        <f t="shared" si="4"/>
        <v>31250</v>
      </c>
      <c r="C16" s="26">
        <f t="shared" si="5"/>
        <v>3125</v>
      </c>
      <c r="D16" s="46">
        <f t="shared" si="2"/>
        <v>7.0000000000000007E-2</v>
      </c>
      <c r="E16" s="26">
        <f t="shared" si="3"/>
        <v>601.56250000000011</v>
      </c>
      <c r="F16" s="26">
        <f t="shared" si="0"/>
        <v>3726.5625</v>
      </c>
      <c r="G16" s="13">
        <f>POWER((1/((1+((D16-CALCOLO!$B$7+1%)/4)*1))),A16)</f>
        <v>0.8616672317221844</v>
      </c>
      <c r="H16" s="26">
        <f t="shared" si="1"/>
        <v>3211.0567932147028</v>
      </c>
    </row>
    <row r="17" spans="1:8">
      <c r="A17" s="5">
        <v>11</v>
      </c>
      <c r="B17" s="26">
        <f t="shared" si="4"/>
        <v>28125</v>
      </c>
      <c r="C17" s="26">
        <f t="shared" si="5"/>
        <v>3125</v>
      </c>
      <c r="D17" s="46">
        <f t="shared" si="2"/>
        <v>7.0000000000000007E-2</v>
      </c>
      <c r="E17" s="26">
        <f t="shared" si="3"/>
        <v>546.875</v>
      </c>
      <c r="F17" s="26">
        <f t="shared" si="0"/>
        <v>3671.875</v>
      </c>
      <c r="G17" s="13">
        <f>POWER((1/((1+((D17-CALCOLO!$B$7+1%)/4)*1))),A17)</f>
        <v>0.84893323322382719</v>
      </c>
      <c r="H17" s="26">
        <f t="shared" si="1"/>
        <v>3117.1767157437403</v>
      </c>
    </row>
    <row r="18" spans="1:8">
      <c r="A18" s="5">
        <v>12</v>
      </c>
      <c r="B18" s="26">
        <f t="shared" si="4"/>
        <v>25000</v>
      </c>
      <c r="C18" s="26">
        <f t="shared" si="5"/>
        <v>3125</v>
      </c>
      <c r="D18" s="46">
        <f t="shared" si="2"/>
        <v>7.0000000000000007E-2</v>
      </c>
      <c r="E18" s="26">
        <f t="shared" si="3"/>
        <v>492.18750000000006</v>
      </c>
      <c r="F18" s="26">
        <f t="shared" si="0"/>
        <v>3617.1875</v>
      </c>
      <c r="G18" s="13">
        <f>POWER((1/((1+((D18-CALCOLO!$B$7+1%)/4)*1))),A18)</f>
        <v>0.83638742189539628</v>
      </c>
      <c r="H18" s="26">
        <f t="shared" si="1"/>
        <v>3025.3701276372535</v>
      </c>
    </row>
    <row r="19" spans="1:8">
      <c r="A19" s="5">
        <v>13</v>
      </c>
      <c r="B19" s="26">
        <f t="shared" si="4"/>
        <v>21875</v>
      </c>
      <c r="C19" s="26">
        <f t="shared" si="5"/>
        <v>3125</v>
      </c>
      <c r="D19" s="46">
        <f t="shared" si="2"/>
        <v>7.0000000000000007E-2</v>
      </c>
      <c r="E19" s="26">
        <f t="shared" si="3"/>
        <v>437.50000000000006</v>
      </c>
      <c r="F19" s="26">
        <f t="shared" si="0"/>
        <v>3562.5</v>
      </c>
      <c r="G19" s="13">
        <f>POWER((1/((1+((D19-CALCOLO!$B$7+1%)/4)*1))),A19)</f>
        <v>0.82402701664571065</v>
      </c>
      <c r="H19" s="26">
        <f t="shared" si="1"/>
        <v>2935.596246800344</v>
      </c>
    </row>
    <row r="20" spans="1:8">
      <c r="A20" s="5">
        <v>14</v>
      </c>
      <c r="B20" s="26">
        <f t="shared" si="4"/>
        <v>18750</v>
      </c>
      <c r="C20" s="26">
        <f t="shared" si="5"/>
        <v>3125</v>
      </c>
      <c r="D20" s="46">
        <f t="shared" si="2"/>
        <v>7.0000000000000007E-2</v>
      </c>
      <c r="E20" s="26">
        <f t="shared" si="3"/>
        <v>382.81250000000006</v>
      </c>
      <c r="F20" s="26">
        <f t="shared" si="0"/>
        <v>3507.8125</v>
      </c>
      <c r="G20" s="13">
        <f>POWER((1/((1+((D20-CALCOLO!$B$7+1%)/4)*1))),A20)</f>
        <v>0.81184927748345892</v>
      </c>
      <c r="H20" s="26">
        <f t="shared" si="1"/>
        <v>2847.8150436724459</v>
      </c>
    </row>
    <row r="21" spans="1:8">
      <c r="A21" s="5">
        <v>15</v>
      </c>
      <c r="B21" s="26">
        <f t="shared" si="4"/>
        <v>15625</v>
      </c>
      <c r="C21" s="26">
        <f t="shared" si="5"/>
        <v>3125</v>
      </c>
      <c r="D21" s="46">
        <f t="shared" si="2"/>
        <v>7.0000000000000007E-2</v>
      </c>
      <c r="E21" s="26">
        <f t="shared" si="3"/>
        <v>328.12500000000006</v>
      </c>
      <c r="F21" s="26">
        <f t="shared" si="0"/>
        <v>3453.125</v>
      </c>
      <c r="G21" s="13">
        <f>POWER((1/((1+((D21-CALCOLO!$B$7+1%)/4)*1))),A21)</f>
        <v>0.79985150490981194</v>
      </c>
      <c r="H21" s="26">
        <f t="shared" si="1"/>
        <v>2761.9872278916941</v>
      </c>
    </row>
    <row r="22" spans="1:8">
      <c r="A22" s="2">
        <v>16</v>
      </c>
      <c r="B22" s="26">
        <f t="shared" si="4"/>
        <v>12500</v>
      </c>
      <c r="C22" s="26">
        <f t="shared" si="5"/>
        <v>3125</v>
      </c>
      <c r="D22" s="46">
        <f t="shared" si="2"/>
        <v>7.0000000000000007E-2</v>
      </c>
      <c r="E22" s="26">
        <f t="shared" si="3"/>
        <v>273.4375</v>
      </c>
      <c r="F22" s="26">
        <f t="shared" si="0"/>
        <v>3398.4375</v>
      </c>
      <c r="G22" s="13">
        <f>POWER((1/((1+((D22-CALCOLO!$B$7+1%)/4)*1))),A22)</f>
        <v>0.78803103932001173</v>
      </c>
      <c r="H22" s="26">
        <f t="shared" si="1"/>
        <v>2678.0742351891022</v>
      </c>
    </row>
    <row r="23" spans="1:8">
      <c r="A23" s="2">
        <v>17</v>
      </c>
      <c r="B23" s="26">
        <f t="shared" si="4"/>
        <v>9375</v>
      </c>
      <c r="C23" s="26">
        <f t="shared" si="5"/>
        <v>3125</v>
      </c>
      <c r="D23" s="46">
        <f t="shared" si="2"/>
        <v>7.0000000000000007E-2</v>
      </c>
      <c r="E23" s="26">
        <f t="shared" si="3"/>
        <v>218.75000000000003</v>
      </c>
      <c r="F23" s="26">
        <f t="shared" si="0"/>
        <v>3343.75</v>
      </c>
      <c r="G23" s="13">
        <f>POWER((1/((1+((D23-CALCOLO!$B$7+1%)/4)*1))),A23)</f>
        <v>0.77638526041380473</v>
      </c>
      <c r="H23" s="26">
        <f t="shared" si="1"/>
        <v>2596.0382145086596</v>
      </c>
    </row>
    <row r="24" spans="1:8">
      <c r="A24" s="2">
        <v>18</v>
      </c>
      <c r="B24" s="26">
        <f t="shared" si="4"/>
        <v>6250</v>
      </c>
      <c r="C24" s="26">
        <f t="shared" si="5"/>
        <v>3125</v>
      </c>
      <c r="D24" s="46">
        <f t="shared" si="2"/>
        <v>7.0000000000000007E-2</v>
      </c>
      <c r="E24" s="26">
        <f t="shared" si="3"/>
        <v>164.06250000000003</v>
      </c>
      <c r="F24" s="26">
        <f t="shared" si="0"/>
        <v>3289.0625</v>
      </c>
      <c r="G24" s="13">
        <f>POWER((1/((1+((D24-CALCOLO!$B$7+1%)/4)*1))),A24)</f>
        <v>0.76491158661458603</v>
      </c>
      <c r="H24" s="26">
        <f t="shared" si="1"/>
        <v>2515.8420153495367</v>
      </c>
    </row>
    <row r="25" spans="1:8">
      <c r="A25" s="2">
        <v>19</v>
      </c>
      <c r="B25" s="26">
        <f t="shared" si="4"/>
        <v>3125</v>
      </c>
      <c r="C25" s="26">
        <f t="shared" si="5"/>
        <v>3125</v>
      </c>
      <c r="D25" s="46">
        <f t="shared" si="2"/>
        <v>7.0000000000000007E-2</v>
      </c>
      <c r="E25" s="26">
        <f t="shared" si="3"/>
        <v>109.37500000000001</v>
      </c>
      <c r="F25" s="26">
        <f t="shared" si="0"/>
        <v>3234.375</v>
      </c>
      <c r="G25" s="13">
        <f>POWER((1/((1+((D25-CALCOLO!$B$7+1%)/4)*1))),A25)</f>
        <v>0.75360747449712928</v>
      </c>
      <c r="H25" s="26">
        <f t="shared" si="1"/>
        <v>2437.4491753266525</v>
      </c>
    </row>
    <row r="26" spans="1:8">
      <c r="A26" s="2">
        <v>20</v>
      </c>
      <c r="B26" s="26">
        <f t="shared" si="4"/>
        <v>0</v>
      </c>
      <c r="C26" s="26">
        <f>B7-SUM(C11:C25)</f>
        <v>3125</v>
      </c>
      <c r="D26" s="46">
        <f t="shared" si="2"/>
        <v>7.0000000000000007E-2</v>
      </c>
      <c r="E26" s="26">
        <f t="shared" si="3"/>
        <v>54.687500000000007</v>
      </c>
      <c r="F26" s="26">
        <f t="shared" si="0"/>
        <v>3179.6875</v>
      </c>
      <c r="G26" s="13">
        <f>POWER((1/((1+((D26-CALCOLO!$B$7+1%)/4)*1))),A26)</f>
        <v>0.74247041822377269</v>
      </c>
      <c r="H26" s="26">
        <f t="shared" si="1"/>
        <v>2360.8239079459022</v>
      </c>
    </row>
    <row r="27" spans="1:8">
      <c r="B27" s="26"/>
      <c r="C27" s="26"/>
      <c r="D27" s="39"/>
    </row>
    <row r="28" spans="1:8">
      <c r="D28" s="39"/>
      <c r="E28" s="27" t="s">
        <v>27</v>
      </c>
      <c r="F28" s="26"/>
      <c r="G28" s="14" t="s">
        <v>47</v>
      </c>
      <c r="H28" s="28">
        <f>SUM(H7:H27)</f>
        <v>51398.825970036429</v>
      </c>
    </row>
    <row r="29" spans="1:8">
      <c r="D29" s="39"/>
    </row>
    <row r="30" spans="1:8">
      <c r="A30" s="1" t="s">
        <v>28</v>
      </c>
      <c r="B30" s="26"/>
      <c r="C30" s="26"/>
      <c r="D30" s="47"/>
      <c r="E30" s="26"/>
      <c r="F30" s="26"/>
      <c r="G30" s="13"/>
    </row>
    <row r="31" spans="1:8">
      <c r="A31" s="36" t="s">
        <v>50</v>
      </c>
      <c r="D31" s="39"/>
    </row>
    <row r="32" spans="1:8">
      <c r="A32" s="9" t="s">
        <v>2</v>
      </c>
      <c r="B32" s="22" t="s">
        <v>3</v>
      </c>
      <c r="C32" s="22" t="s">
        <v>4</v>
      </c>
      <c r="D32" s="48" t="s">
        <v>5</v>
      </c>
      <c r="E32" s="22" t="s">
        <v>6</v>
      </c>
      <c r="F32" s="22" t="s">
        <v>7</v>
      </c>
      <c r="G32" s="10" t="s">
        <v>8</v>
      </c>
      <c r="H32" s="22" t="s">
        <v>9</v>
      </c>
    </row>
    <row r="33" spans="1:8">
      <c r="A33" s="4" t="s">
        <v>10</v>
      </c>
      <c r="B33" s="23" t="s">
        <v>11</v>
      </c>
      <c r="C33" s="24" t="s">
        <v>12</v>
      </c>
      <c r="D33" s="49" t="s">
        <v>13</v>
      </c>
      <c r="E33" s="23" t="s">
        <v>14</v>
      </c>
      <c r="F33" s="23" t="s">
        <v>0</v>
      </c>
      <c r="G33" s="12" t="s">
        <v>15</v>
      </c>
      <c r="H33" s="23" t="s">
        <v>0</v>
      </c>
    </row>
    <row r="34" spans="1:8">
      <c r="A34" s="4" t="s">
        <v>16</v>
      </c>
      <c r="D34" s="50" t="s">
        <v>18</v>
      </c>
      <c r="E34" s="23" t="s">
        <v>19</v>
      </c>
      <c r="F34" s="23" t="s">
        <v>20</v>
      </c>
      <c r="G34" s="12" t="s">
        <v>21</v>
      </c>
      <c r="H34" s="23" t="s">
        <v>22</v>
      </c>
    </row>
    <row r="35" spans="1:8">
      <c r="B35" s="23" t="s">
        <v>29</v>
      </c>
      <c r="D35" s="49" t="s">
        <v>30</v>
      </c>
      <c r="H35" s="23" t="s">
        <v>26</v>
      </c>
    </row>
    <row r="36" spans="1:8">
      <c r="A36" s="5">
        <v>1</v>
      </c>
      <c r="B36" s="26">
        <f>+B7</f>
        <v>50000</v>
      </c>
      <c r="C36" s="26">
        <v>0</v>
      </c>
      <c r="D36" s="47">
        <f>+E76</f>
        <v>3.5000000000000003E-2</v>
      </c>
      <c r="E36" s="26">
        <f>(B36*D36)/4</f>
        <v>437.50000000000006</v>
      </c>
      <c r="F36" s="26">
        <f t="shared" ref="F36:F55" si="6">E36+C36</f>
        <v>437.50000000000006</v>
      </c>
      <c r="G36" s="13">
        <f t="shared" ref="G36:G55" si="7">+G7</f>
        <v>0.98522167487684742</v>
      </c>
      <c r="H36" s="26">
        <f t="shared" ref="H36:H55" si="8">F36*G36</f>
        <v>431.03448275862081</v>
      </c>
    </row>
    <row r="37" spans="1:8">
      <c r="A37" s="5">
        <v>2</v>
      </c>
      <c r="B37" s="26">
        <f>+B36</f>
        <v>50000</v>
      </c>
      <c r="C37" s="26">
        <v>0</v>
      </c>
      <c r="D37" s="47">
        <f t="shared" ref="D37:D55" si="9">+D36</f>
        <v>3.5000000000000003E-2</v>
      </c>
      <c r="E37" s="26">
        <f t="shared" ref="E37:E55" si="10">(B36*D37)/4</f>
        <v>437.50000000000006</v>
      </c>
      <c r="F37" s="26">
        <f t="shared" si="6"/>
        <v>437.50000000000006</v>
      </c>
      <c r="G37" s="13">
        <f t="shared" si="7"/>
        <v>0.97066174864714039</v>
      </c>
      <c r="H37" s="26">
        <f t="shared" si="8"/>
        <v>424.66451503312396</v>
      </c>
    </row>
    <row r="38" spans="1:8">
      <c r="A38" s="5">
        <v>3</v>
      </c>
      <c r="B38" s="26">
        <f>+B36</f>
        <v>50000</v>
      </c>
      <c r="C38" s="26">
        <v>0</v>
      </c>
      <c r="D38" s="47">
        <f t="shared" si="9"/>
        <v>3.5000000000000003E-2</v>
      </c>
      <c r="E38" s="26">
        <f t="shared" si="10"/>
        <v>437.50000000000006</v>
      </c>
      <c r="F38" s="26">
        <f t="shared" si="6"/>
        <v>437.50000000000006</v>
      </c>
      <c r="G38" s="13">
        <f t="shared" si="7"/>
        <v>0.95631699374102519</v>
      </c>
      <c r="H38" s="26">
        <f t="shared" si="8"/>
        <v>418.38868476169858</v>
      </c>
    </row>
    <row r="39" spans="1:8">
      <c r="A39" s="5">
        <v>4</v>
      </c>
      <c r="B39" s="26">
        <f>+B36</f>
        <v>50000</v>
      </c>
      <c r="C39" s="26">
        <v>0</v>
      </c>
      <c r="D39" s="47">
        <f t="shared" si="9"/>
        <v>3.5000000000000003E-2</v>
      </c>
      <c r="E39" s="26">
        <f t="shared" si="10"/>
        <v>437.50000000000006</v>
      </c>
      <c r="F39" s="26">
        <f t="shared" si="6"/>
        <v>437.50000000000006</v>
      </c>
      <c r="G39" s="13">
        <f t="shared" si="7"/>
        <v>0.94218423028672438</v>
      </c>
      <c r="H39" s="26">
        <f t="shared" si="8"/>
        <v>412.20560075044199</v>
      </c>
    </row>
    <row r="40" spans="1:8">
      <c r="A40" s="5">
        <v>5</v>
      </c>
      <c r="B40" s="26">
        <f t="shared" ref="B40:B55" si="11">B39-C40</f>
        <v>46875</v>
      </c>
      <c r="C40" s="26">
        <f>+B39/16</f>
        <v>3125</v>
      </c>
      <c r="D40" s="47">
        <f t="shared" si="9"/>
        <v>3.5000000000000003E-2</v>
      </c>
      <c r="E40" s="26">
        <f t="shared" si="10"/>
        <v>437.50000000000006</v>
      </c>
      <c r="F40" s="26">
        <f t="shared" si="6"/>
        <v>3562.5</v>
      </c>
      <c r="G40" s="13">
        <f t="shared" si="7"/>
        <v>0.92826032540563985</v>
      </c>
      <c r="H40" s="26">
        <f t="shared" si="8"/>
        <v>3306.927409257592</v>
      </c>
    </row>
    <row r="41" spans="1:8">
      <c r="A41" s="5">
        <v>6</v>
      </c>
      <c r="B41" s="26">
        <f t="shared" si="11"/>
        <v>43750</v>
      </c>
      <c r="C41" s="26">
        <f t="shared" ref="C41:C54" si="12">+C40</f>
        <v>3125</v>
      </c>
      <c r="D41" s="47">
        <f t="shared" si="9"/>
        <v>3.5000000000000003E-2</v>
      </c>
      <c r="E41" s="26">
        <f t="shared" si="10"/>
        <v>410.15625000000006</v>
      </c>
      <c r="F41" s="26">
        <f t="shared" si="6"/>
        <v>3535.15625</v>
      </c>
      <c r="G41" s="13">
        <f t="shared" si="7"/>
        <v>0.91454219251787194</v>
      </c>
      <c r="H41" s="26">
        <f t="shared" si="8"/>
        <v>3233.0495477682584</v>
      </c>
    </row>
    <row r="42" spans="1:8">
      <c r="A42" s="5">
        <v>7</v>
      </c>
      <c r="B42" s="26">
        <f t="shared" si="11"/>
        <v>40625</v>
      </c>
      <c r="C42" s="26">
        <f t="shared" si="12"/>
        <v>3125</v>
      </c>
      <c r="D42" s="47">
        <f t="shared" si="9"/>
        <v>3.5000000000000003E-2</v>
      </c>
      <c r="E42" s="26">
        <f t="shared" si="10"/>
        <v>382.81250000000006</v>
      </c>
      <c r="F42" s="26">
        <f t="shared" si="6"/>
        <v>3507.8125</v>
      </c>
      <c r="G42" s="13">
        <f t="shared" si="7"/>
        <v>0.90102679065800206</v>
      </c>
      <c r="H42" s="26">
        <f t="shared" si="8"/>
        <v>3160.6330391050228</v>
      </c>
    </row>
    <row r="43" spans="1:8">
      <c r="A43" s="5">
        <v>8</v>
      </c>
      <c r="B43" s="26">
        <f t="shared" si="11"/>
        <v>37500</v>
      </c>
      <c r="C43" s="26">
        <f t="shared" si="12"/>
        <v>3125</v>
      </c>
      <c r="D43" s="47">
        <f t="shared" si="9"/>
        <v>3.5000000000000003E-2</v>
      </c>
      <c r="E43" s="26">
        <f t="shared" si="10"/>
        <v>355.46875000000006</v>
      </c>
      <c r="F43" s="26">
        <f t="shared" si="6"/>
        <v>3480.46875</v>
      </c>
      <c r="G43" s="13">
        <f t="shared" si="7"/>
        <v>0.88771112380098727</v>
      </c>
      <c r="H43" s="26">
        <f t="shared" si="8"/>
        <v>3089.6508254167175</v>
      </c>
    </row>
    <row r="44" spans="1:8">
      <c r="A44" s="5">
        <v>9</v>
      </c>
      <c r="B44" s="26">
        <f t="shared" si="11"/>
        <v>34375</v>
      </c>
      <c r="C44" s="26">
        <f t="shared" si="12"/>
        <v>3125</v>
      </c>
      <c r="D44" s="47">
        <f t="shared" si="9"/>
        <v>3.5000000000000003E-2</v>
      </c>
      <c r="E44" s="26">
        <f t="shared" si="10"/>
        <v>328.12500000000006</v>
      </c>
      <c r="F44" s="26">
        <f t="shared" si="6"/>
        <v>3453.125</v>
      </c>
      <c r="G44" s="13">
        <f t="shared" si="7"/>
        <v>0.87459224019801718</v>
      </c>
      <c r="H44" s="26">
        <f t="shared" si="8"/>
        <v>3020.076329433778</v>
      </c>
    </row>
    <row r="45" spans="1:8">
      <c r="A45" s="5">
        <v>10</v>
      </c>
      <c r="B45" s="26">
        <f t="shared" si="11"/>
        <v>31250</v>
      </c>
      <c r="C45" s="26">
        <f t="shared" si="12"/>
        <v>3125</v>
      </c>
      <c r="D45" s="47">
        <f t="shared" si="9"/>
        <v>3.5000000000000003E-2</v>
      </c>
      <c r="E45" s="26">
        <f t="shared" si="10"/>
        <v>300.78125000000006</v>
      </c>
      <c r="F45" s="26">
        <f t="shared" si="6"/>
        <v>3425.78125</v>
      </c>
      <c r="G45" s="13">
        <f t="shared" si="7"/>
        <v>0.8616672317221844</v>
      </c>
      <c r="H45" s="26">
        <f t="shared" si="8"/>
        <v>2951.8834461732645</v>
      </c>
    </row>
    <row r="46" spans="1:8">
      <c r="A46" s="5">
        <v>11</v>
      </c>
      <c r="B46" s="26">
        <f t="shared" si="11"/>
        <v>28125</v>
      </c>
      <c r="C46" s="26">
        <f t="shared" si="12"/>
        <v>3125</v>
      </c>
      <c r="D46" s="47">
        <f t="shared" si="9"/>
        <v>3.5000000000000003E-2</v>
      </c>
      <c r="E46" s="26">
        <f t="shared" si="10"/>
        <v>273.4375</v>
      </c>
      <c r="F46" s="26">
        <f t="shared" si="6"/>
        <v>3398.4375</v>
      </c>
      <c r="G46" s="13">
        <f t="shared" si="7"/>
        <v>0.84893323322382719</v>
      </c>
      <c r="H46" s="26">
        <f t="shared" si="8"/>
        <v>2885.0465347841</v>
      </c>
    </row>
    <row r="47" spans="1:8">
      <c r="A47" s="5">
        <v>12</v>
      </c>
      <c r="B47" s="26">
        <f t="shared" si="11"/>
        <v>25000</v>
      </c>
      <c r="C47" s="26">
        <f t="shared" si="12"/>
        <v>3125</v>
      </c>
      <c r="D47" s="47">
        <f t="shared" si="9"/>
        <v>3.5000000000000003E-2</v>
      </c>
      <c r="E47" s="26">
        <f t="shared" si="10"/>
        <v>246.09375000000003</v>
      </c>
      <c r="F47" s="26">
        <f t="shared" si="6"/>
        <v>3371.09375</v>
      </c>
      <c r="G47" s="13">
        <f t="shared" si="7"/>
        <v>0.83638742189539628</v>
      </c>
      <c r="H47" s="26">
        <f t="shared" si="8"/>
        <v>2819.5404105301836</v>
      </c>
    </row>
    <row r="48" spans="1:8">
      <c r="A48" s="5">
        <v>13</v>
      </c>
      <c r="B48" s="26">
        <f t="shared" si="11"/>
        <v>21875</v>
      </c>
      <c r="C48" s="26">
        <f t="shared" si="12"/>
        <v>3125</v>
      </c>
      <c r="D48" s="47">
        <f t="shared" si="9"/>
        <v>3.5000000000000003E-2</v>
      </c>
      <c r="E48" s="26">
        <f t="shared" si="10"/>
        <v>218.75000000000003</v>
      </c>
      <c r="F48" s="26">
        <f t="shared" si="6"/>
        <v>3343.75</v>
      </c>
      <c r="G48" s="13">
        <f t="shared" si="7"/>
        <v>0.82402701664571065</v>
      </c>
      <c r="H48" s="26">
        <f t="shared" si="8"/>
        <v>2755.3403369090952</v>
      </c>
    </row>
    <row r="49" spans="1:8">
      <c r="A49" s="5">
        <v>14</v>
      </c>
      <c r="B49" s="26">
        <f t="shared" si="11"/>
        <v>18750</v>
      </c>
      <c r="C49" s="26">
        <f t="shared" si="12"/>
        <v>3125</v>
      </c>
      <c r="D49" s="47">
        <f t="shared" si="9"/>
        <v>3.5000000000000003E-2</v>
      </c>
      <c r="E49" s="26">
        <f t="shared" si="10"/>
        <v>191.40625000000003</v>
      </c>
      <c r="F49" s="26">
        <f t="shared" si="6"/>
        <v>3316.40625</v>
      </c>
      <c r="G49" s="13">
        <f t="shared" si="7"/>
        <v>0.81184927748345892</v>
      </c>
      <c r="H49" s="26">
        <f t="shared" si="8"/>
        <v>2692.4220179041276</v>
      </c>
    </row>
    <row r="50" spans="1:8">
      <c r="A50" s="5">
        <v>15</v>
      </c>
      <c r="B50" s="26">
        <f t="shared" si="11"/>
        <v>15625</v>
      </c>
      <c r="C50" s="26">
        <f t="shared" si="12"/>
        <v>3125</v>
      </c>
      <c r="D50" s="47">
        <f t="shared" si="9"/>
        <v>3.5000000000000003E-2</v>
      </c>
      <c r="E50" s="26">
        <f t="shared" si="10"/>
        <v>164.06250000000003</v>
      </c>
      <c r="F50" s="26">
        <f t="shared" si="6"/>
        <v>3289.0625</v>
      </c>
      <c r="G50" s="13">
        <f t="shared" si="7"/>
        <v>0.79985150490981194</v>
      </c>
      <c r="H50" s="26">
        <f t="shared" si="8"/>
        <v>2630.7615903674282</v>
      </c>
    </row>
    <row r="51" spans="1:8">
      <c r="A51" s="2">
        <v>16</v>
      </c>
      <c r="B51" s="26">
        <f t="shared" si="11"/>
        <v>12500</v>
      </c>
      <c r="C51" s="26">
        <f t="shared" si="12"/>
        <v>3125</v>
      </c>
      <c r="D51" s="47">
        <f t="shared" si="9"/>
        <v>3.5000000000000003E-2</v>
      </c>
      <c r="E51" s="26">
        <f t="shared" si="10"/>
        <v>136.71875</v>
      </c>
      <c r="F51" s="26">
        <f t="shared" si="6"/>
        <v>3261.71875</v>
      </c>
      <c r="G51" s="13">
        <f t="shared" si="7"/>
        <v>0.78803103932001173</v>
      </c>
      <c r="H51" s="26">
        <f t="shared" si="8"/>
        <v>2570.3356165320697</v>
      </c>
    </row>
    <row r="52" spans="1:8">
      <c r="A52" s="2">
        <v>17</v>
      </c>
      <c r="B52" s="26">
        <f t="shared" si="11"/>
        <v>9375</v>
      </c>
      <c r="C52" s="26">
        <f t="shared" si="12"/>
        <v>3125</v>
      </c>
      <c r="D52" s="47">
        <f t="shared" si="9"/>
        <v>3.5000000000000003E-2</v>
      </c>
      <c r="E52" s="26">
        <f t="shared" si="10"/>
        <v>109.37500000000001</v>
      </c>
      <c r="F52" s="26">
        <f t="shared" si="6"/>
        <v>3234.375</v>
      </c>
      <c r="G52" s="13">
        <f t="shared" si="7"/>
        <v>0.77638526041380473</v>
      </c>
      <c r="H52" s="26">
        <f t="shared" si="8"/>
        <v>2511.1210766508998</v>
      </c>
    </row>
    <row r="53" spans="1:8">
      <c r="A53" s="2">
        <v>18</v>
      </c>
      <c r="B53" s="26">
        <f t="shared" si="11"/>
        <v>6250</v>
      </c>
      <c r="C53" s="26">
        <f t="shared" si="12"/>
        <v>3125</v>
      </c>
      <c r="D53" s="47">
        <f t="shared" si="9"/>
        <v>3.5000000000000003E-2</v>
      </c>
      <c r="E53" s="26">
        <f t="shared" si="10"/>
        <v>82.031250000000014</v>
      </c>
      <c r="F53" s="26">
        <f t="shared" si="6"/>
        <v>3207.03125</v>
      </c>
      <c r="G53" s="13">
        <f t="shared" si="7"/>
        <v>0.76491158661458603</v>
      </c>
      <c r="H53" s="26">
        <f t="shared" si="8"/>
        <v>2453.0953617600589</v>
      </c>
    </row>
    <row r="54" spans="1:8">
      <c r="A54" s="2">
        <v>19</v>
      </c>
      <c r="B54" s="26">
        <f t="shared" si="11"/>
        <v>3125</v>
      </c>
      <c r="C54" s="26">
        <f t="shared" si="12"/>
        <v>3125</v>
      </c>
      <c r="D54" s="47">
        <f t="shared" si="9"/>
        <v>3.5000000000000003E-2</v>
      </c>
      <c r="E54" s="26">
        <f t="shared" si="10"/>
        <v>54.687500000000007</v>
      </c>
      <c r="F54" s="26">
        <f t="shared" si="6"/>
        <v>3179.6875</v>
      </c>
      <c r="G54" s="13">
        <f t="shared" si="7"/>
        <v>0.75360747449712928</v>
      </c>
      <c r="H54" s="26">
        <f t="shared" si="8"/>
        <v>2396.2362665650908</v>
      </c>
    </row>
    <row r="55" spans="1:8">
      <c r="A55" s="2">
        <v>20</v>
      </c>
      <c r="B55" s="26">
        <f t="shared" si="11"/>
        <v>0</v>
      </c>
      <c r="C55" s="26">
        <f>B36-SUM(C40:C54)</f>
        <v>3125</v>
      </c>
      <c r="D55" s="47">
        <f t="shared" si="9"/>
        <v>3.5000000000000003E-2</v>
      </c>
      <c r="E55" s="26">
        <f t="shared" si="10"/>
        <v>27.343750000000004</v>
      </c>
      <c r="F55" s="26">
        <f t="shared" si="6"/>
        <v>3152.34375</v>
      </c>
      <c r="G55" s="13">
        <f t="shared" si="7"/>
        <v>0.74247041822377269</v>
      </c>
      <c r="H55" s="26">
        <f t="shared" si="8"/>
        <v>2340.5219824475957</v>
      </c>
    </row>
    <row r="56" spans="1:8">
      <c r="B56" s="26"/>
      <c r="C56" s="26"/>
    </row>
    <row r="57" spans="1:8">
      <c r="B57" s="26"/>
      <c r="C57" s="26"/>
      <c r="D57" s="6"/>
      <c r="E57" s="27" t="s">
        <v>27</v>
      </c>
      <c r="F57" s="26"/>
      <c r="G57" s="14" t="s">
        <v>47</v>
      </c>
      <c r="H57" s="28">
        <f>SUM(H36:H56)</f>
        <v>46502.935074909168</v>
      </c>
    </row>
    <row r="58" spans="1:8">
      <c r="B58" s="26"/>
      <c r="C58" s="26"/>
      <c r="D58" s="6"/>
      <c r="E58" s="27"/>
      <c r="F58" s="26"/>
      <c r="G58" s="13"/>
      <c r="H58" s="28"/>
    </row>
    <row r="59" spans="1:8">
      <c r="B59" s="26"/>
      <c r="C59" s="26"/>
      <c r="D59" s="6"/>
      <c r="E59" s="26"/>
      <c r="F59" s="26"/>
      <c r="G59" s="13"/>
    </row>
    <row r="60" spans="1:8">
      <c r="A60" s="7" t="s">
        <v>31</v>
      </c>
      <c r="B60" s="26"/>
      <c r="C60" s="26"/>
      <c r="D60" s="11" t="s">
        <v>47</v>
      </c>
      <c r="E60" s="26">
        <f>+H28</f>
        <v>51398.825970036429</v>
      </c>
      <c r="F60" s="27" t="s">
        <v>32</v>
      </c>
      <c r="G60" s="13"/>
    </row>
    <row r="61" spans="1:8">
      <c r="A61" s="7" t="s">
        <v>33</v>
      </c>
      <c r="B61" s="26"/>
      <c r="C61" s="26"/>
      <c r="D61" s="11" t="s">
        <v>47</v>
      </c>
      <c r="E61" s="26">
        <f>+H57</f>
        <v>46502.935074909168</v>
      </c>
      <c r="F61" s="27" t="s">
        <v>34</v>
      </c>
      <c r="G61" s="13"/>
    </row>
    <row r="62" spans="1:8">
      <c r="D62" s="15"/>
      <c r="E62" s="29" t="s">
        <v>35</v>
      </c>
    </row>
    <row r="63" spans="1:8">
      <c r="B63" s="148" t="s">
        <v>36</v>
      </c>
      <c r="C63" s="149"/>
      <c r="D63" s="15" t="s">
        <v>47</v>
      </c>
      <c r="E63" s="28">
        <f>E60-E61</f>
        <v>4895.8908951272606</v>
      </c>
      <c r="F63" s="24"/>
      <c r="G63" s="30"/>
      <c r="H63" s="20"/>
    </row>
    <row r="64" spans="1:8">
      <c r="B64" s="148" t="s">
        <v>36</v>
      </c>
      <c r="C64" s="149"/>
      <c r="D64" s="15" t="s">
        <v>48</v>
      </c>
      <c r="E64" s="31">
        <f>+E63/CALCOLO!B3</f>
        <v>9.7917817902545209E-2</v>
      </c>
      <c r="F64" s="37" t="s">
        <v>51</v>
      </c>
      <c r="G64" s="16"/>
      <c r="H64" s="20"/>
    </row>
    <row r="65" spans="1:6" ht="15.75" thickBot="1"/>
    <row r="66" spans="1:6" ht="15.75" thickBot="1">
      <c r="C66" s="32" t="s">
        <v>45</v>
      </c>
      <c r="D66" s="17"/>
      <c r="E66" s="18">
        <f>+E63</f>
        <v>4895.8908951272606</v>
      </c>
      <c r="F66" s="19" t="s">
        <v>37</v>
      </c>
    </row>
    <row r="68" spans="1:6">
      <c r="A68" s="1" t="s">
        <v>38</v>
      </c>
      <c r="C68" s="20" t="s">
        <v>63</v>
      </c>
      <c r="E68" s="33"/>
    </row>
    <row r="69" spans="1:6">
      <c r="A69" s="1" t="s">
        <v>39</v>
      </c>
      <c r="B69" s="34" t="s">
        <v>46</v>
      </c>
    </row>
    <row r="70" spans="1:6">
      <c r="B70" s="27" t="s">
        <v>40</v>
      </c>
    </row>
    <row r="71" spans="1:6">
      <c r="A71" s="1" t="s">
        <v>41</v>
      </c>
      <c r="B71" s="27" t="s">
        <v>53</v>
      </c>
      <c r="F71" s="51">
        <f>+CALCOLO!B2</f>
        <v>50000</v>
      </c>
    </row>
    <row r="72" spans="1:6">
      <c r="A72" s="1" t="s">
        <v>42</v>
      </c>
      <c r="B72" s="35" t="s">
        <v>54</v>
      </c>
      <c r="F72" s="52">
        <f>CALCOLO!B5+CALCOLO!B7</f>
        <v>7.0000000000000007E-2</v>
      </c>
    </row>
    <row r="73" spans="1:6">
      <c r="A73" s="1" t="s">
        <v>43</v>
      </c>
      <c r="B73" s="27" t="s">
        <v>52</v>
      </c>
      <c r="F73" s="38">
        <f>+F71*C74</f>
        <v>25000</v>
      </c>
    </row>
    <row r="74" spans="1:6">
      <c r="B74" s="35" t="s">
        <v>57</v>
      </c>
      <c r="C74" s="53">
        <f>+CALCOLO!B4</f>
        <v>0.5</v>
      </c>
      <c r="D74" s="44" t="s">
        <v>56</v>
      </c>
      <c r="E74" s="39">
        <v>0</v>
      </c>
    </row>
    <row r="75" spans="1:6">
      <c r="B75" s="35" t="s">
        <v>58</v>
      </c>
      <c r="C75" s="43">
        <f>100%-C74</f>
        <v>0.5</v>
      </c>
      <c r="D75" s="44" t="s">
        <v>56</v>
      </c>
      <c r="E75" s="52">
        <f>+CALCOLO!B6+CALCOLO!B7</f>
        <v>7.0000000000000007E-2</v>
      </c>
      <c r="F75" s="42" t="s">
        <v>62</v>
      </c>
    </row>
    <row r="76" spans="1:6">
      <c r="A76" s="1" t="s">
        <v>44</v>
      </c>
      <c r="B76" s="35" t="s">
        <v>55</v>
      </c>
      <c r="D76" s="40">
        <f ca="1">TODAY()</f>
        <v>42390</v>
      </c>
      <c r="E76" s="39">
        <f>(+E75*C75)+(E74*C74)</f>
        <v>3.5000000000000003E-2</v>
      </c>
    </row>
    <row r="77" spans="1:6">
      <c r="D77" s="41"/>
    </row>
    <row r="80" spans="1:6">
      <c r="E80" s="45"/>
    </row>
  </sheetData>
  <mergeCells count="2">
    <mergeCell ref="B63:C63"/>
    <mergeCell ref="B64:C64"/>
  </mergeCells>
  <phoneticPr fontId="0" type="noConversion"/>
  <hyperlinks>
    <hyperlink ref="A2" r:id="rId1" tooltip="Tasso di rif. UE"/>
    <hyperlink ref="A31" r:id="rId2"/>
  </hyperlinks>
  <pageMargins left="0.78740157480314965" right="0.78740157480314965" top="0.59055118110236227" bottom="0.59055118110236227" header="0.31496062992125984" footer="0.51181102362204722"/>
  <pageSetup paperSize="9" scale="68" orientation="portrait" r:id="rId3"/>
  <headerFooter alignWithMargins="0">
    <oddHeader>&amp;C&amp;"Times New Roman,Normale"&amp;11Calcolo ESL e de minimis  al  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H83"/>
  <sheetViews>
    <sheetView topLeftCell="A13" workbookViewId="0">
      <selection activeCell="E72" sqref="E72"/>
    </sheetView>
  </sheetViews>
  <sheetFormatPr defaultColWidth="12.5703125" defaultRowHeight="10.5"/>
  <cols>
    <col min="1" max="16384" width="12.5703125" style="85"/>
  </cols>
  <sheetData>
    <row r="2" spans="1:8">
      <c r="A2" s="83" t="s">
        <v>1</v>
      </c>
      <c r="B2" s="84"/>
      <c r="C2" s="84"/>
      <c r="E2" s="84"/>
      <c r="F2" s="84"/>
      <c r="G2" s="86"/>
      <c r="H2" s="84"/>
    </row>
    <row r="3" spans="1:8">
      <c r="A3" s="87" t="s">
        <v>49</v>
      </c>
      <c r="B3" s="84"/>
      <c r="C3" s="84"/>
      <c r="E3" s="84"/>
      <c r="F3" s="84"/>
      <c r="G3" s="86"/>
      <c r="H3" s="84"/>
    </row>
    <row r="4" spans="1:8">
      <c r="A4" s="88" t="s">
        <v>2</v>
      </c>
      <c r="B4" s="89" t="s">
        <v>3</v>
      </c>
      <c r="C4" s="89" t="s">
        <v>4</v>
      </c>
      <c r="D4" s="88" t="s">
        <v>5</v>
      </c>
      <c r="E4" s="89" t="s">
        <v>6</v>
      </c>
      <c r="F4" s="89" t="s">
        <v>7</v>
      </c>
      <c r="G4" s="90" t="s">
        <v>8</v>
      </c>
      <c r="H4" s="89" t="s">
        <v>9</v>
      </c>
    </row>
    <row r="5" spans="1:8">
      <c r="A5" s="91" t="s">
        <v>10</v>
      </c>
      <c r="B5" s="92" t="s">
        <v>11</v>
      </c>
      <c r="C5" s="93" t="s">
        <v>12</v>
      </c>
      <c r="D5" s="91" t="s">
        <v>13</v>
      </c>
      <c r="E5" s="92" t="s">
        <v>14</v>
      </c>
      <c r="F5" s="92" t="s">
        <v>0</v>
      </c>
      <c r="G5" s="94" t="s">
        <v>15</v>
      </c>
      <c r="H5" s="92" t="s">
        <v>0</v>
      </c>
    </row>
    <row r="6" spans="1:8">
      <c r="A6" s="91" t="s">
        <v>16</v>
      </c>
      <c r="B6" s="95" t="s">
        <v>17</v>
      </c>
      <c r="C6" s="84"/>
      <c r="D6" s="83" t="s">
        <v>18</v>
      </c>
      <c r="E6" s="92" t="s">
        <v>19</v>
      </c>
      <c r="F6" s="92" t="s">
        <v>20</v>
      </c>
      <c r="G6" s="94" t="s">
        <v>21</v>
      </c>
      <c r="H6" s="92" t="s">
        <v>22</v>
      </c>
    </row>
    <row r="7" spans="1:8">
      <c r="A7" s="91" t="s">
        <v>23</v>
      </c>
      <c r="B7" s="92" t="s">
        <v>24</v>
      </c>
      <c r="C7" s="84"/>
      <c r="D7" s="91" t="s">
        <v>25</v>
      </c>
      <c r="E7" s="84"/>
      <c r="F7" s="84"/>
      <c r="G7" s="86"/>
      <c r="H7" s="92" t="s">
        <v>26</v>
      </c>
    </row>
    <row r="8" spans="1:8">
      <c r="A8" s="96">
        <v>1</v>
      </c>
      <c r="B8" s="97">
        <f>+F78</f>
        <v>50000</v>
      </c>
      <c r="C8" s="97">
        <v>0</v>
      </c>
      <c r="D8" s="98">
        <f>+F79</f>
        <v>7.0000000000000007E-2</v>
      </c>
      <c r="E8" s="97">
        <f>(B8*D8)/4</f>
        <v>875.00000000000011</v>
      </c>
      <c r="F8" s="97">
        <f t="shared" ref="F8:F31" si="0">E8+C8</f>
        <v>875.00000000000011</v>
      </c>
      <c r="G8" s="99">
        <f>POWER((1/((1+((D8-CALCOLO!$B$7+1%)/4)*1))),A8)</f>
        <v>0.98522167487684742</v>
      </c>
      <c r="H8" s="97">
        <f t="shared" ref="H8:H31" si="1">F8*G8</f>
        <v>862.06896551724162</v>
      </c>
    </row>
    <row r="9" spans="1:8">
      <c r="A9" s="96">
        <v>2</v>
      </c>
      <c r="B9" s="97">
        <f>+B8</f>
        <v>50000</v>
      </c>
      <c r="C9" s="97">
        <v>0</v>
      </c>
      <c r="D9" s="98">
        <f>+D8</f>
        <v>7.0000000000000007E-2</v>
      </c>
      <c r="E9" s="97">
        <f>(B8*D9)/4</f>
        <v>875.00000000000011</v>
      </c>
      <c r="F9" s="97">
        <f t="shared" si="0"/>
        <v>875.00000000000011</v>
      </c>
      <c r="G9" s="99">
        <f>POWER((1/((1+((D9-CALCOLO!$B$7+1%)/4)*1))),A9)</f>
        <v>0.97066174864714039</v>
      </c>
      <c r="H9" s="97">
        <f t="shared" si="1"/>
        <v>849.32903006624792</v>
      </c>
    </row>
    <row r="10" spans="1:8">
      <c r="A10" s="96">
        <v>3</v>
      </c>
      <c r="B10" s="97">
        <f>+B8</f>
        <v>50000</v>
      </c>
      <c r="C10" s="97">
        <v>0</v>
      </c>
      <c r="D10" s="98">
        <f>+D9</f>
        <v>7.0000000000000007E-2</v>
      </c>
      <c r="E10" s="97">
        <f t="shared" ref="E10:E31" si="2">(B9*D10)/4</f>
        <v>875.00000000000011</v>
      </c>
      <c r="F10" s="97">
        <f t="shared" si="0"/>
        <v>875.00000000000011</v>
      </c>
      <c r="G10" s="99">
        <f>POWER((1/((1+((D10-CALCOLO!$B$7+1%)/4)*1))),A10)</f>
        <v>0.95631699374102519</v>
      </c>
      <c r="H10" s="97">
        <f t="shared" si="1"/>
        <v>836.77736952339717</v>
      </c>
    </row>
    <row r="11" spans="1:8">
      <c r="A11" s="96">
        <v>4</v>
      </c>
      <c r="B11" s="97">
        <f>+B8</f>
        <v>50000</v>
      </c>
      <c r="C11" s="97">
        <v>0</v>
      </c>
      <c r="D11" s="98">
        <f t="shared" ref="D11:D31" si="3">+D10</f>
        <v>7.0000000000000007E-2</v>
      </c>
      <c r="E11" s="97">
        <f t="shared" si="2"/>
        <v>875.00000000000011</v>
      </c>
      <c r="F11" s="97">
        <f t="shared" si="0"/>
        <v>875.00000000000011</v>
      </c>
      <c r="G11" s="99">
        <f>POWER((1/((1+((D11-CALCOLO!$B$7+1%)/4)*1))),A11)</f>
        <v>0.94218423028672438</v>
      </c>
      <c r="H11" s="97">
        <f t="shared" si="1"/>
        <v>824.41120150088398</v>
      </c>
    </row>
    <row r="12" spans="1:8">
      <c r="A12" s="96">
        <v>5</v>
      </c>
      <c r="B12" s="97">
        <f t="shared" ref="B12:B31" si="4">B11-C12</f>
        <v>47500</v>
      </c>
      <c r="C12" s="97">
        <f>+B11/20</f>
        <v>2500</v>
      </c>
      <c r="D12" s="98">
        <f t="shared" si="3"/>
        <v>7.0000000000000007E-2</v>
      </c>
      <c r="E12" s="97">
        <f t="shared" si="2"/>
        <v>875.00000000000011</v>
      </c>
      <c r="F12" s="97">
        <f t="shared" si="0"/>
        <v>3375</v>
      </c>
      <c r="G12" s="99">
        <f>POWER((1/((1+((D12-CALCOLO!$B$7+1%)/4)*1))),A12)</f>
        <v>0.92826032540563985</v>
      </c>
      <c r="H12" s="97">
        <f t="shared" si="1"/>
        <v>3132.8785982440345</v>
      </c>
    </row>
    <row r="13" spans="1:8">
      <c r="A13" s="96">
        <v>6</v>
      </c>
      <c r="B13" s="97">
        <f t="shared" si="4"/>
        <v>45000</v>
      </c>
      <c r="C13" s="97">
        <f>+C12</f>
        <v>2500</v>
      </c>
      <c r="D13" s="98">
        <f t="shared" si="3"/>
        <v>7.0000000000000007E-2</v>
      </c>
      <c r="E13" s="97">
        <f t="shared" si="2"/>
        <v>831.25000000000011</v>
      </c>
      <c r="F13" s="97">
        <f t="shared" si="0"/>
        <v>3331.25</v>
      </c>
      <c r="G13" s="99">
        <f>POWER((1/((1+((D13-CALCOLO!$B$7+1%)/4)*1))),A13)</f>
        <v>0.91454219251787194</v>
      </c>
      <c r="H13" s="97">
        <f t="shared" si="1"/>
        <v>3046.568678825161</v>
      </c>
    </row>
    <row r="14" spans="1:8">
      <c r="A14" s="96">
        <v>7</v>
      </c>
      <c r="B14" s="97">
        <f t="shared" si="4"/>
        <v>42500</v>
      </c>
      <c r="C14" s="97">
        <f t="shared" ref="C14:C31" si="5">+C13</f>
        <v>2500</v>
      </c>
      <c r="D14" s="98">
        <f t="shared" si="3"/>
        <v>7.0000000000000007E-2</v>
      </c>
      <c r="E14" s="97">
        <f t="shared" si="2"/>
        <v>787.50000000000011</v>
      </c>
      <c r="F14" s="97">
        <f t="shared" si="0"/>
        <v>3287.5</v>
      </c>
      <c r="G14" s="99">
        <f>POWER((1/((1+((D14-CALCOLO!$B$7+1%)/4)*1))),A14)</f>
        <v>0.90102679065800206</v>
      </c>
      <c r="H14" s="97">
        <f t="shared" si="1"/>
        <v>2962.1255742881817</v>
      </c>
    </row>
    <row r="15" spans="1:8">
      <c r="A15" s="96">
        <v>8</v>
      </c>
      <c r="B15" s="97">
        <f t="shared" si="4"/>
        <v>40000</v>
      </c>
      <c r="C15" s="97">
        <f t="shared" si="5"/>
        <v>2500</v>
      </c>
      <c r="D15" s="98">
        <f t="shared" si="3"/>
        <v>7.0000000000000007E-2</v>
      </c>
      <c r="E15" s="97">
        <f t="shared" si="2"/>
        <v>743.75000000000011</v>
      </c>
      <c r="F15" s="97">
        <f t="shared" si="0"/>
        <v>3243.75</v>
      </c>
      <c r="G15" s="99">
        <f>POWER((1/((1+((D15-CALCOLO!$B$7+1%)/4)*1))),A15)</f>
        <v>0.88771112380098727</v>
      </c>
      <c r="H15" s="97">
        <f t="shared" si="1"/>
        <v>2879.5129578294523</v>
      </c>
    </row>
    <row r="16" spans="1:8">
      <c r="A16" s="96">
        <v>9</v>
      </c>
      <c r="B16" s="97">
        <f t="shared" si="4"/>
        <v>37500</v>
      </c>
      <c r="C16" s="97">
        <f t="shared" si="5"/>
        <v>2500</v>
      </c>
      <c r="D16" s="98">
        <f t="shared" si="3"/>
        <v>7.0000000000000007E-2</v>
      </c>
      <c r="E16" s="97">
        <f t="shared" si="2"/>
        <v>700.00000000000011</v>
      </c>
      <c r="F16" s="97">
        <f t="shared" si="0"/>
        <v>3200</v>
      </c>
      <c r="G16" s="99">
        <f>POWER((1/((1+((D16-CALCOLO!$B$7+1%)/4)*1))),A16)</f>
        <v>0.87459224019801718</v>
      </c>
      <c r="H16" s="97">
        <f t="shared" si="1"/>
        <v>2798.6951686336552</v>
      </c>
    </row>
    <row r="17" spans="1:8">
      <c r="A17" s="96">
        <v>10</v>
      </c>
      <c r="B17" s="97">
        <f t="shared" si="4"/>
        <v>35000</v>
      </c>
      <c r="C17" s="97">
        <f t="shared" si="5"/>
        <v>2500</v>
      </c>
      <c r="D17" s="98">
        <f t="shared" si="3"/>
        <v>7.0000000000000007E-2</v>
      </c>
      <c r="E17" s="97">
        <f t="shared" si="2"/>
        <v>656.25000000000011</v>
      </c>
      <c r="F17" s="97">
        <f t="shared" si="0"/>
        <v>3156.25</v>
      </c>
      <c r="G17" s="99">
        <f>POWER((1/((1+((D17-CALCOLO!$B$7+1%)/4)*1))),A17)</f>
        <v>0.8616672317221844</v>
      </c>
      <c r="H17" s="97">
        <f t="shared" si="1"/>
        <v>2719.6372001231443</v>
      </c>
    </row>
    <row r="18" spans="1:8">
      <c r="A18" s="96">
        <v>11</v>
      </c>
      <c r="B18" s="97">
        <f t="shared" si="4"/>
        <v>32500</v>
      </c>
      <c r="C18" s="97">
        <f t="shared" si="5"/>
        <v>2500</v>
      </c>
      <c r="D18" s="98">
        <f t="shared" si="3"/>
        <v>7.0000000000000007E-2</v>
      </c>
      <c r="E18" s="97">
        <f t="shared" si="2"/>
        <v>612.50000000000011</v>
      </c>
      <c r="F18" s="97">
        <f t="shared" si="0"/>
        <v>3112.5</v>
      </c>
      <c r="G18" s="99">
        <f>POWER((1/((1+((D18-CALCOLO!$B$7+1%)/4)*1))),A18)</f>
        <v>0.84893323322382719</v>
      </c>
      <c r="H18" s="97">
        <f t="shared" si="1"/>
        <v>2642.3046884091623</v>
      </c>
    </row>
    <row r="19" spans="1:8">
      <c r="A19" s="96">
        <v>12</v>
      </c>
      <c r="B19" s="97">
        <f t="shared" si="4"/>
        <v>30000</v>
      </c>
      <c r="C19" s="97">
        <f t="shared" si="5"/>
        <v>2500</v>
      </c>
      <c r="D19" s="98">
        <f t="shared" si="3"/>
        <v>7.0000000000000007E-2</v>
      </c>
      <c r="E19" s="97">
        <f t="shared" si="2"/>
        <v>568.75</v>
      </c>
      <c r="F19" s="97">
        <f t="shared" si="0"/>
        <v>3068.75</v>
      </c>
      <c r="G19" s="99">
        <f>POWER((1/((1+((D19-CALCOLO!$B$7+1%)/4)*1))),A19)</f>
        <v>0.83638742189539628</v>
      </c>
      <c r="H19" s="97">
        <f t="shared" si="1"/>
        <v>2566.6639009414971</v>
      </c>
    </row>
    <row r="20" spans="1:8">
      <c r="A20" s="96">
        <v>13</v>
      </c>
      <c r="B20" s="97">
        <f t="shared" si="4"/>
        <v>27500</v>
      </c>
      <c r="C20" s="97">
        <f t="shared" si="5"/>
        <v>2500</v>
      </c>
      <c r="D20" s="98">
        <f t="shared" si="3"/>
        <v>7.0000000000000007E-2</v>
      </c>
      <c r="E20" s="97">
        <f t="shared" si="2"/>
        <v>525</v>
      </c>
      <c r="F20" s="97">
        <f t="shared" si="0"/>
        <v>3025</v>
      </c>
      <c r="G20" s="99">
        <f>POWER((1/((1+((D20-CALCOLO!$B$7+1%)/4)*1))),A20)</f>
        <v>0.82402701664571065</v>
      </c>
      <c r="H20" s="97">
        <f t="shared" si="1"/>
        <v>2492.6817253532749</v>
      </c>
    </row>
    <row r="21" spans="1:8">
      <c r="A21" s="96">
        <v>14</v>
      </c>
      <c r="B21" s="97">
        <f t="shared" si="4"/>
        <v>25000</v>
      </c>
      <c r="C21" s="97">
        <f t="shared" si="5"/>
        <v>2500</v>
      </c>
      <c r="D21" s="98">
        <f t="shared" si="3"/>
        <v>7.0000000000000007E-2</v>
      </c>
      <c r="E21" s="97">
        <f t="shared" si="2"/>
        <v>481.25000000000006</v>
      </c>
      <c r="F21" s="97">
        <f t="shared" si="0"/>
        <v>2981.25</v>
      </c>
      <c r="G21" s="99">
        <f>POWER((1/((1+((D21-CALCOLO!$B$7+1%)/4)*1))),A21)</f>
        <v>0.81184927748345892</v>
      </c>
      <c r="H21" s="97">
        <f t="shared" si="1"/>
        <v>2420.325658497562</v>
      </c>
    </row>
    <row r="22" spans="1:8">
      <c r="A22" s="96">
        <v>15</v>
      </c>
      <c r="B22" s="97">
        <f t="shared" si="4"/>
        <v>22500</v>
      </c>
      <c r="C22" s="97">
        <f t="shared" si="5"/>
        <v>2500</v>
      </c>
      <c r="D22" s="98">
        <f t="shared" si="3"/>
        <v>7.0000000000000007E-2</v>
      </c>
      <c r="E22" s="97">
        <f t="shared" si="2"/>
        <v>437.50000000000006</v>
      </c>
      <c r="F22" s="97">
        <f t="shared" si="0"/>
        <v>2937.5</v>
      </c>
      <c r="G22" s="99">
        <f>POWER((1/((1+((D22-CALCOLO!$B$7+1%)/4)*1))),A22)</f>
        <v>0.79985150490981194</v>
      </c>
      <c r="H22" s="97">
        <f t="shared" si="1"/>
        <v>2349.5637956725727</v>
      </c>
    </row>
    <row r="23" spans="1:8">
      <c r="A23" s="85">
        <v>16</v>
      </c>
      <c r="B23" s="97">
        <f t="shared" si="4"/>
        <v>20000</v>
      </c>
      <c r="C23" s="97">
        <f t="shared" si="5"/>
        <v>2500</v>
      </c>
      <c r="D23" s="98">
        <f t="shared" si="3"/>
        <v>7.0000000000000007E-2</v>
      </c>
      <c r="E23" s="97">
        <f t="shared" si="2"/>
        <v>393.75000000000006</v>
      </c>
      <c r="F23" s="97">
        <f t="shared" si="0"/>
        <v>2893.75</v>
      </c>
      <c r="G23" s="99">
        <f>POWER((1/((1+((D23-CALCOLO!$B$7+1%)/4)*1))),A23)</f>
        <v>0.78803103932001173</v>
      </c>
      <c r="H23" s="97">
        <f t="shared" si="1"/>
        <v>2280.3648200322841</v>
      </c>
    </row>
    <row r="24" spans="1:8">
      <c r="A24" s="85">
        <v>17</v>
      </c>
      <c r="B24" s="97">
        <f t="shared" si="4"/>
        <v>17500</v>
      </c>
      <c r="C24" s="97">
        <f t="shared" si="5"/>
        <v>2500</v>
      </c>
      <c r="D24" s="98">
        <f t="shared" si="3"/>
        <v>7.0000000000000007E-2</v>
      </c>
      <c r="E24" s="97">
        <f t="shared" si="2"/>
        <v>350.00000000000006</v>
      </c>
      <c r="F24" s="97">
        <f t="shared" si="0"/>
        <v>2850</v>
      </c>
      <c r="G24" s="99">
        <f>POWER((1/((1+((D24-CALCOLO!$B$7+1%)/4)*1))),A24)</f>
        <v>0.77638526041380473</v>
      </c>
      <c r="H24" s="97">
        <f t="shared" si="1"/>
        <v>2212.6979921793436</v>
      </c>
    </row>
    <row r="25" spans="1:8">
      <c r="A25" s="85">
        <v>18</v>
      </c>
      <c r="B25" s="97">
        <f t="shared" si="4"/>
        <v>15000</v>
      </c>
      <c r="C25" s="97">
        <f t="shared" si="5"/>
        <v>2500</v>
      </c>
      <c r="D25" s="98">
        <f t="shared" si="3"/>
        <v>7.0000000000000007E-2</v>
      </c>
      <c r="E25" s="97">
        <f t="shared" si="2"/>
        <v>306.25000000000006</v>
      </c>
      <c r="F25" s="97">
        <f t="shared" si="0"/>
        <v>2806.25</v>
      </c>
      <c r="G25" s="99">
        <f>POWER((1/((1+((D25-CALCOLO!$B$7+1%)/4)*1))),A25)</f>
        <v>0.76491158661458603</v>
      </c>
      <c r="H25" s="97">
        <f t="shared" si="1"/>
        <v>2146.5331399371821</v>
      </c>
    </row>
    <row r="26" spans="1:8">
      <c r="A26" s="85">
        <v>19</v>
      </c>
      <c r="B26" s="97">
        <f t="shared" si="4"/>
        <v>12500</v>
      </c>
      <c r="C26" s="97">
        <f t="shared" si="5"/>
        <v>2500</v>
      </c>
      <c r="D26" s="98">
        <f t="shared" si="3"/>
        <v>7.0000000000000007E-2</v>
      </c>
      <c r="E26" s="97">
        <f t="shared" si="2"/>
        <v>262.5</v>
      </c>
      <c r="F26" s="97">
        <f t="shared" si="0"/>
        <v>2762.5</v>
      </c>
      <c r="G26" s="99">
        <f>POWER((1/((1+((D26-CALCOLO!$B$7+1%)/4)*1))),A26)</f>
        <v>0.75360747449712928</v>
      </c>
      <c r="H26" s="97">
        <f t="shared" si="1"/>
        <v>2081.8406482983196</v>
      </c>
    </row>
    <row r="27" spans="1:8">
      <c r="A27" s="85">
        <v>20</v>
      </c>
      <c r="B27" s="97">
        <f t="shared" si="4"/>
        <v>10000</v>
      </c>
      <c r="C27" s="97">
        <f t="shared" si="5"/>
        <v>2500</v>
      </c>
      <c r="D27" s="98">
        <f t="shared" si="3"/>
        <v>7.0000000000000007E-2</v>
      </c>
      <c r="E27" s="97">
        <f t="shared" si="2"/>
        <v>218.75000000000003</v>
      </c>
      <c r="F27" s="97">
        <f t="shared" si="0"/>
        <v>2718.75</v>
      </c>
      <c r="G27" s="99">
        <f>POWER((1/((1+((D27-CALCOLO!$B$7+1%)/4)*1))),A27)</f>
        <v>0.74247041822377269</v>
      </c>
      <c r="H27" s="97">
        <f t="shared" si="1"/>
        <v>2018.5914495458819</v>
      </c>
    </row>
    <row r="28" spans="1:8">
      <c r="A28" s="85">
        <v>21</v>
      </c>
      <c r="B28" s="97">
        <f t="shared" si="4"/>
        <v>7500</v>
      </c>
      <c r="C28" s="97">
        <f t="shared" si="5"/>
        <v>2500</v>
      </c>
      <c r="D28" s="98">
        <f t="shared" si="3"/>
        <v>7.0000000000000007E-2</v>
      </c>
      <c r="E28" s="97">
        <f t="shared" si="2"/>
        <v>175.00000000000003</v>
      </c>
      <c r="F28" s="97">
        <f t="shared" si="0"/>
        <v>2675</v>
      </c>
      <c r="G28" s="99">
        <f>POWER((1/((1+((D28-CALCOLO!$B$7+1%)/4)*1))),A28)</f>
        <v>0.73149794898893861</v>
      </c>
      <c r="H28" s="97">
        <f t="shared" si="1"/>
        <v>1956.7570135454107</v>
      </c>
    </row>
    <row r="29" spans="1:8">
      <c r="A29" s="85">
        <v>22</v>
      </c>
      <c r="B29" s="97">
        <f t="shared" si="4"/>
        <v>5000</v>
      </c>
      <c r="C29" s="97">
        <f t="shared" si="5"/>
        <v>2500</v>
      </c>
      <c r="D29" s="98">
        <f t="shared" si="3"/>
        <v>7.0000000000000007E-2</v>
      </c>
      <c r="E29" s="97">
        <f t="shared" si="2"/>
        <v>131.25</v>
      </c>
      <c r="F29" s="97">
        <f t="shared" si="0"/>
        <v>2631.25</v>
      </c>
      <c r="G29" s="99">
        <f>POWER((1/((1+((D29-CALCOLO!$B$7+1%)/4)*1))),A29)</f>
        <v>0.72068763447186091</v>
      </c>
      <c r="H29" s="97">
        <f t="shared" si="1"/>
        <v>1896.309338204084</v>
      </c>
    </row>
    <row r="30" spans="1:8">
      <c r="A30" s="85">
        <v>23</v>
      </c>
      <c r="B30" s="97">
        <f t="shared" si="4"/>
        <v>2500</v>
      </c>
      <c r="C30" s="97">
        <f t="shared" si="5"/>
        <v>2500</v>
      </c>
      <c r="D30" s="98">
        <f t="shared" si="3"/>
        <v>7.0000000000000007E-2</v>
      </c>
      <c r="E30" s="97">
        <f t="shared" si="2"/>
        <v>87.500000000000014</v>
      </c>
      <c r="F30" s="97">
        <f t="shared" si="0"/>
        <v>2587.5</v>
      </c>
      <c r="G30" s="99">
        <f>POWER((1/((1+((D30-CALCOLO!$B$7+1%)/4)*1))),A30)</f>
        <v>0.71003707829740004</v>
      </c>
      <c r="H30" s="97">
        <f t="shared" si="1"/>
        <v>1837.2209400945226</v>
      </c>
    </row>
    <row r="31" spans="1:8">
      <c r="A31" s="85">
        <v>24</v>
      </c>
      <c r="B31" s="97">
        <f t="shared" si="4"/>
        <v>0</v>
      </c>
      <c r="C31" s="97">
        <f t="shared" si="5"/>
        <v>2500</v>
      </c>
      <c r="D31" s="98">
        <f t="shared" si="3"/>
        <v>7.0000000000000007E-2</v>
      </c>
      <c r="E31" s="97">
        <f t="shared" si="2"/>
        <v>43.750000000000007</v>
      </c>
      <c r="F31" s="97">
        <f t="shared" si="0"/>
        <v>2543.75</v>
      </c>
      <c r="G31" s="99">
        <f>POWER((1/((1+((D31-CALCOLO!$B$7+1%)/4)*1))),A31)</f>
        <v>0.69954391950482764</v>
      </c>
      <c r="H31" s="97">
        <f t="shared" si="1"/>
        <v>1779.4648452404053</v>
      </c>
    </row>
    <row r="32" spans="1:8">
      <c r="H32" s="84">
        <f>SUM(H8:H31)</f>
        <v>51593.324700502897</v>
      </c>
    </row>
    <row r="33" spans="1:8">
      <c r="A33" s="83" t="s">
        <v>28</v>
      </c>
      <c r="B33" s="97"/>
      <c r="C33" s="97"/>
      <c r="H33" s="84"/>
    </row>
    <row r="34" spans="1:8">
      <c r="A34" s="87" t="s">
        <v>50</v>
      </c>
      <c r="B34" s="84"/>
      <c r="C34" s="84"/>
    </row>
    <row r="35" spans="1:8">
      <c r="A35" s="88" t="s">
        <v>2</v>
      </c>
      <c r="B35" s="89" t="s">
        <v>3</v>
      </c>
      <c r="C35" s="89" t="s">
        <v>4</v>
      </c>
      <c r="D35" s="100" t="s">
        <v>5</v>
      </c>
      <c r="E35" s="89" t="s">
        <v>6</v>
      </c>
      <c r="F35" s="89" t="s">
        <v>7</v>
      </c>
      <c r="G35" s="90" t="s">
        <v>8</v>
      </c>
      <c r="H35" s="89" t="s">
        <v>9</v>
      </c>
    </row>
    <row r="36" spans="1:8">
      <c r="A36" s="91" t="s">
        <v>10</v>
      </c>
      <c r="B36" s="92" t="s">
        <v>11</v>
      </c>
      <c r="C36" s="93" t="s">
        <v>12</v>
      </c>
      <c r="D36" s="101" t="s">
        <v>13</v>
      </c>
      <c r="E36" s="92" t="s">
        <v>14</v>
      </c>
      <c r="F36" s="92" t="s">
        <v>0</v>
      </c>
      <c r="G36" s="94" t="s">
        <v>15</v>
      </c>
      <c r="H36" s="92" t="s">
        <v>0</v>
      </c>
    </row>
    <row r="37" spans="1:8">
      <c r="A37" s="91" t="s">
        <v>16</v>
      </c>
      <c r="B37" s="84"/>
      <c r="C37" s="84"/>
      <c r="D37" s="102" t="s">
        <v>18</v>
      </c>
      <c r="E37" s="92" t="s">
        <v>19</v>
      </c>
      <c r="F37" s="92" t="s">
        <v>20</v>
      </c>
      <c r="G37" s="94" t="s">
        <v>21</v>
      </c>
      <c r="H37" s="92" t="s">
        <v>22</v>
      </c>
    </row>
    <row r="38" spans="1:8">
      <c r="B38" s="92" t="s">
        <v>29</v>
      </c>
      <c r="C38" s="84"/>
      <c r="D38" s="101" t="s">
        <v>30</v>
      </c>
      <c r="E38" s="84"/>
      <c r="F38" s="84"/>
      <c r="G38" s="86"/>
      <c r="H38" s="92" t="s">
        <v>26</v>
      </c>
    </row>
    <row r="39" spans="1:8">
      <c r="A39" s="96">
        <v>1</v>
      </c>
      <c r="B39" s="97">
        <f>+F78</f>
        <v>50000</v>
      </c>
      <c r="C39" s="97">
        <v>0</v>
      </c>
      <c r="D39" s="103">
        <f>+E83</f>
        <v>3.5000000000000003E-2</v>
      </c>
      <c r="E39" s="97">
        <f>(B39*D39)/4</f>
        <v>437.50000000000006</v>
      </c>
      <c r="F39" s="97">
        <f t="shared" ref="F39:F62" si="6">E39+C39</f>
        <v>437.50000000000006</v>
      </c>
      <c r="G39" s="99">
        <f>+G8</f>
        <v>0.98522167487684742</v>
      </c>
      <c r="H39" s="97">
        <f t="shared" ref="H39:H62" si="7">F39*G39</f>
        <v>431.03448275862081</v>
      </c>
    </row>
    <row r="40" spans="1:8">
      <c r="A40" s="96">
        <v>2</v>
      </c>
      <c r="B40" s="97">
        <f>+B39</f>
        <v>50000</v>
      </c>
      <c r="C40" s="97">
        <v>0</v>
      </c>
      <c r="D40" s="103">
        <f>+D39</f>
        <v>3.5000000000000003E-2</v>
      </c>
      <c r="E40" s="97">
        <f>(B39*D40)/4</f>
        <v>437.50000000000006</v>
      </c>
      <c r="F40" s="97">
        <f t="shared" si="6"/>
        <v>437.50000000000006</v>
      </c>
      <c r="G40" s="99">
        <f t="shared" ref="G40:G62" si="8">+G9</f>
        <v>0.97066174864714039</v>
      </c>
      <c r="H40" s="97">
        <f t="shared" si="7"/>
        <v>424.66451503312396</v>
      </c>
    </row>
    <row r="41" spans="1:8">
      <c r="A41" s="96">
        <v>3</v>
      </c>
      <c r="B41" s="97">
        <f>+B39</f>
        <v>50000</v>
      </c>
      <c r="C41" s="97">
        <v>0</v>
      </c>
      <c r="D41" s="103">
        <f t="shared" ref="D41:D62" si="9">+D40</f>
        <v>3.5000000000000003E-2</v>
      </c>
      <c r="E41" s="97">
        <f t="shared" ref="E41:E62" si="10">(B40*D41)/4</f>
        <v>437.50000000000006</v>
      </c>
      <c r="F41" s="97">
        <f t="shared" si="6"/>
        <v>437.50000000000006</v>
      </c>
      <c r="G41" s="99">
        <f t="shared" si="8"/>
        <v>0.95631699374102519</v>
      </c>
      <c r="H41" s="97">
        <f t="shared" si="7"/>
        <v>418.38868476169858</v>
      </c>
    </row>
    <row r="42" spans="1:8">
      <c r="A42" s="96">
        <v>4</v>
      </c>
      <c r="B42" s="97">
        <f>+B39</f>
        <v>50000</v>
      </c>
      <c r="C42" s="97">
        <v>0</v>
      </c>
      <c r="D42" s="103">
        <f t="shared" si="9"/>
        <v>3.5000000000000003E-2</v>
      </c>
      <c r="E42" s="97">
        <f t="shared" si="10"/>
        <v>437.50000000000006</v>
      </c>
      <c r="F42" s="97">
        <f t="shared" si="6"/>
        <v>437.50000000000006</v>
      </c>
      <c r="G42" s="99">
        <f t="shared" si="8"/>
        <v>0.94218423028672438</v>
      </c>
      <c r="H42" s="97">
        <f t="shared" si="7"/>
        <v>412.20560075044199</v>
      </c>
    </row>
    <row r="43" spans="1:8">
      <c r="A43" s="96">
        <v>5</v>
      </c>
      <c r="B43" s="97">
        <f t="shared" ref="B43:B62" si="11">B42-C43</f>
        <v>47500</v>
      </c>
      <c r="C43" s="97">
        <f>+B42/20</f>
        <v>2500</v>
      </c>
      <c r="D43" s="103">
        <f t="shared" si="9"/>
        <v>3.5000000000000003E-2</v>
      </c>
      <c r="E43" s="97">
        <f t="shared" si="10"/>
        <v>437.50000000000006</v>
      </c>
      <c r="F43" s="97">
        <f t="shared" si="6"/>
        <v>2937.5</v>
      </c>
      <c r="G43" s="99">
        <f t="shared" si="8"/>
        <v>0.92826032540563985</v>
      </c>
      <c r="H43" s="97">
        <f t="shared" si="7"/>
        <v>2726.7647058790672</v>
      </c>
    </row>
    <row r="44" spans="1:8">
      <c r="A44" s="96">
        <v>6</v>
      </c>
      <c r="B44" s="97">
        <f t="shared" si="11"/>
        <v>45000</v>
      </c>
      <c r="C44" s="97">
        <f>+C43</f>
        <v>2500</v>
      </c>
      <c r="D44" s="103">
        <f t="shared" si="9"/>
        <v>3.5000000000000003E-2</v>
      </c>
      <c r="E44" s="97">
        <f t="shared" si="10"/>
        <v>415.62500000000006</v>
      </c>
      <c r="F44" s="97">
        <f t="shared" si="6"/>
        <v>2915.625</v>
      </c>
      <c r="G44" s="99">
        <f t="shared" si="8"/>
        <v>0.91454219251787194</v>
      </c>
      <c r="H44" s="97">
        <f t="shared" si="7"/>
        <v>2666.4620800599205</v>
      </c>
    </row>
    <row r="45" spans="1:8">
      <c r="A45" s="96">
        <v>7</v>
      </c>
      <c r="B45" s="97">
        <f t="shared" si="11"/>
        <v>42500</v>
      </c>
      <c r="C45" s="97">
        <f t="shared" ref="C45:C62" si="12">+C44</f>
        <v>2500</v>
      </c>
      <c r="D45" s="103">
        <f t="shared" si="9"/>
        <v>3.5000000000000003E-2</v>
      </c>
      <c r="E45" s="97">
        <f t="shared" si="10"/>
        <v>393.75000000000006</v>
      </c>
      <c r="F45" s="97">
        <f t="shared" si="6"/>
        <v>2893.75</v>
      </c>
      <c r="G45" s="99">
        <f t="shared" si="8"/>
        <v>0.90102679065800206</v>
      </c>
      <c r="H45" s="97">
        <f t="shared" si="7"/>
        <v>2607.3462754665934</v>
      </c>
    </row>
    <row r="46" spans="1:8">
      <c r="A46" s="96">
        <v>8</v>
      </c>
      <c r="B46" s="97">
        <f t="shared" si="11"/>
        <v>40000</v>
      </c>
      <c r="C46" s="97">
        <f t="shared" si="12"/>
        <v>2500</v>
      </c>
      <c r="D46" s="103">
        <f t="shared" si="9"/>
        <v>3.5000000000000003E-2</v>
      </c>
      <c r="E46" s="97">
        <f t="shared" si="10"/>
        <v>371.87500000000006</v>
      </c>
      <c r="F46" s="97">
        <f t="shared" si="6"/>
        <v>2871.875</v>
      </c>
      <c r="G46" s="99">
        <f t="shared" si="8"/>
        <v>0.88771112380098727</v>
      </c>
      <c r="H46" s="97">
        <f t="shared" si="7"/>
        <v>2549.3953836659603</v>
      </c>
    </row>
    <row r="47" spans="1:8">
      <c r="A47" s="96">
        <v>9</v>
      </c>
      <c r="B47" s="97">
        <f t="shared" si="11"/>
        <v>37500</v>
      </c>
      <c r="C47" s="97">
        <f t="shared" si="12"/>
        <v>2500</v>
      </c>
      <c r="D47" s="103">
        <f t="shared" si="9"/>
        <v>3.5000000000000003E-2</v>
      </c>
      <c r="E47" s="97">
        <f t="shared" si="10"/>
        <v>350.00000000000006</v>
      </c>
      <c r="F47" s="97">
        <f t="shared" si="6"/>
        <v>2850</v>
      </c>
      <c r="G47" s="99">
        <f t="shared" si="8"/>
        <v>0.87459224019801718</v>
      </c>
      <c r="H47" s="97">
        <f t="shared" si="7"/>
        <v>2492.5878845643488</v>
      </c>
    </row>
    <row r="48" spans="1:8">
      <c r="A48" s="96">
        <v>10</v>
      </c>
      <c r="B48" s="97">
        <f t="shared" si="11"/>
        <v>35000</v>
      </c>
      <c r="C48" s="97">
        <f t="shared" si="12"/>
        <v>2500</v>
      </c>
      <c r="D48" s="103">
        <f t="shared" si="9"/>
        <v>3.5000000000000003E-2</v>
      </c>
      <c r="E48" s="97">
        <f t="shared" si="10"/>
        <v>328.12500000000006</v>
      </c>
      <c r="F48" s="97">
        <f t="shared" si="6"/>
        <v>2828.125</v>
      </c>
      <c r="G48" s="99">
        <f t="shared" si="8"/>
        <v>0.8616672317221844</v>
      </c>
      <c r="H48" s="97">
        <f t="shared" si="7"/>
        <v>2436.9026397143029</v>
      </c>
    </row>
    <row r="49" spans="1:8">
      <c r="A49" s="96">
        <v>11</v>
      </c>
      <c r="B49" s="97">
        <f t="shared" si="11"/>
        <v>32500</v>
      </c>
      <c r="C49" s="97">
        <f t="shared" si="12"/>
        <v>2500</v>
      </c>
      <c r="D49" s="103">
        <f t="shared" si="9"/>
        <v>3.5000000000000003E-2</v>
      </c>
      <c r="E49" s="97">
        <f t="shared" si="10"/>
        <v>306.25000000000006</v>
      </c>
      <c r="F49" s="97">
        <f t="shared" si="6"/>
        <v>2806.25</v>
      </c>
      <c r="G49" s="99">
        <f t="shared" si="8"/>
        <v>0.84893323322382719</v>
      </c>
      <c r="H49" s="97">
        <f t="shared" si="7"/>
        <v>2382.3188857343653</v>
      </c>
    </row>
    <row r="50" spans="1:8">
      <c r="A50" s="96">
        <v>12</v>
      </c>
      <c r="B50" s="97">
        <f t="shared" si="11"/>
        <v>30000</v>
      </c>
      <c r="C50" s="97">
        <f t="shared" si="12"/>
        <v>2500</v>
      </c>
      <c r="D50" s="103">
        <f t="shared" si="9"/>
        <v>3.5000000000000003E-2</v>
      </c>
      <c r="E50" s="97">
        <f t="shared" si="10"/>
        <v>284.375</v>
      </c>
      <c r="F50" s="97">
        <f t="shared" si="6"/>
        <v>2784.375</v>
      </c>
      <c r="G50" s="99">
        <f t="shared" si="8"/>
        <v>0.83638742189539628</v>
      </c>
      <c r="H50" s="97">
        <f t="shared" si="7"/>
        <v>2328.8162278399941</v>
      </c>
    </row>
    <row r="51" spans="1:8">
      <c r="A51" s="96">
        <v>13</v>
      </c>
      <c r="B51" s="97">
        <f t="shared" si="11"/>
        <v>27500</v>
      </c>
      <c r="C51" s="97">
        <f t="shared" si="12"/>
        <v>2500</v>
      </c>
      <c r="D51" s="103">
        <f t="shared" si="9"/>
        <v>3.5000000000000003E-2</v>
      </c>
      <c r="E51" s="97">
        <f t="shared" si="10"/>
        <v>262.5</v>
      </c>
      <c r="F51" s="97">
        <f t="shared" si="6"/>
        <v>2762.5</v>
      </c>
      <c r="G51" s="99">
        <f t="shared" si="8"/>
        <v>0.82402701664571065</v>
      </c>
      <c r="H51" s="97">
        <f t="shared" si="7"/>
        <v>2276.3746334837756</v>
      </c>
    </row>
    <row r="52" spans="1:8">
      <c r="A52" s="96">
        <v>14</v>
      </c>
      <c r="B52" s="97">
        <f t="shared" si="11"/>
        <v>25000</v>
      </c>
      <c r="C52" s="97">
        <f t="shared" si="12"/>
        <v>2500</v>
      </c>
      <c r="D52" s="103">
        <f t="shared" si="9"/>
        <v>3.5000000000000003E-2</v>
      </c>
      <c r="E52" s="97">
        <f t="shared" si="10"/>
        <v>240.62500000000003</v>
      </c>
      <c r="F52" s="97">
        <f t="shared" si="6"/>
        <v>2740.625</v>
      </c>
      <c r="G52" s="99">
        <f t="shared" si="8"/>
        <v>0.81184927748345892</v>
      </c>
      <c r="H52" s="97">
        <f t="shared" si="7"/>
        <v>2224.9744261031046</v>
      </c>
    </row>
    <row r="53" spans="1:8">
      <c r="A53" s="96">
        <v>15</v>
      </c>
      <c r="B53" s="97">
        <f t="shared" si="11"/>
        <v>22500</v>
      </c>
      <c r="C53" s="97">
        <f t="shared" si="12"/>
        <v>2500</v>
      </c>
      <c r="D53" s="103">
        <f t="shared" si="9"/>
        <v>3.5000000000000003E-2</v>
      </c>
      <c r="E53" s="97">
        <f t="shared" si="10"/>
        <v>218.75000000000003</v>
      </c>
      <c r="F53" s="97">
        <f t="shared" si="6"/>
        <v>2718.75</v>
      </c>
      <c r="G53" s="99">
        <f t="shared" si="8"/>
        <v>0.79985150490981194</v>
      </c>
      <c r="H53" s="97">
        <f t="shared" si="7"/>
        <v>2174.5962789735513</v>
      </c>
    </row>
    <row r="54" spans="1:8">
      <c r="A54" s="85">
        <v>16</v>
      </c>
      <c r="B54" s="97">
        <f t="shared" si="11"/>
        <v>20000</v>
      </c>
      <c r="C54" s="97">
        <f t="shared" si="12"/>
        <v>2500</v>
      </c>
      <c r="D54" s="103">
        <f t="shared" si="9"/>
        <v>3.5000000000000003E-2</v>
      </c>
      <c r="E54" s="97">
        <f t="shared" si="10"/>
        <v>196.87500000000003</v>
      </c>
      <c r="F54" s="97">
        <f t="shared" si="6"/>
        <v>2696.875</v>
      </c>
      <c r="G54" s="99">
        <f t="shared" si="8"/>
        <v>0.78803103932001173</v>
      </c>
      <c r="H54" s="97">
        <f t="shared" si="7"/>
        <v>2125.2212091661568</v>
      </c>
    </row>
    <row r="55" spans="1:8">
      <c r="A55" s="85">
        <v>17</v>
      </c>
      <c r="B55" s="97">
        <f t="shared" si="11"/>
        <v>17500</v>
      </c>
      <c r="C55" s="97">
        <f t="shared" si="12"/>
        <v>2500</v>
      </c>
      <c r="D55" s="103">
        <f t="shared" si="9"/>
        <v>3.5000000000000003E-2</v>
      </c>
      <c r="E55" s="97">
        <f t="shared" si="10"/>
        <v>175.00000000000003</v>
      </c>
      <c r="F55" s="97">
        <f t="shared" si="6"/>
        <v>2675</v>
      </c>
      <c r="G55" s="99">
        <f t="shared" si="8"/>
        <v>0.77638526041380473</v>
      </c>
      <c r="H55" s="97">
        <f t="shared" si="7"/>
        <v>2076.8305716069276</v>
      </c>
    </row>
    <row r="56" spans="1:8">
      <c r="A56" s="85">
        <v>18</v>
      </c>
      <c r="B56" s="97">
        <f t="shared" si="11"/>
        <v>15000</v>
      </c>
      <c r="C56" s="97">
        <f t="shared" si="12"/>
        <v>2500</v>
      </c>
      <c r="D56" s="103">
        <f t="shared" si="9"/>
        <v>3.5000000000000003E-2</v>
      </c>
      <c r="E56" s="97">
        <f t="shared" si="10"/>
        <v>153.12500000000003</v>
      </c>
      <c r="F56" s="97">
        <f t="shared" si="6"/>
        <v>2653.125</v>
      </c>
      <c r="G56" s="99">
        <f t="shared" si="8"/>
        <v>0.76491158661458603</v>
      </c>
      <c r="H56" s="97">
        <f t="shared" si="7"/>
        <v>2029.4060532368235</v>
      </c>
    </row>
    <row r="57" spans="1:8">
      <c r="A57" s="85">
        <v>19</v>
      </c>
      <c r="B57" s="97">
        <f t="shared" si="11"/>
        <v>12500</v>
      </c>
      <c r="C57" s="97">
        <f t="shared" si="12"/>
        <v>2500</v>
      </c>
      <c r="D57" s="103">
        <f t="shared" si="9"/>
        <v>3.5000000000000003E-2</v>
      </c>
      <c r="E57" s="97">
        <f t="shared" si="10"/>
        <v>131.25</v>
      </c>
      <c r="F57" s="97">
        <f t="shared" si="6"/>
        <v>2631.25</v>
      </c>
      <c r="G57" s="99">
        <f t="shared" si="8"/>
        <v>0.75360747449712928</v>
      </c>
      <c r="H57" s="97">
        <f t="shared" si="7"/>
        <v>1982.9296672705714</v>
      </c>
    </row>
    <row r="58" spans="1:8">
      <c r="A58" s="85">
        <v>20</v>
      </c>
      <c r="B58" s="97">
        <f t="shared" si="11"/>
        <v>10000</v>
      </c>
      <c r="C58" s="97">
        <f t="shared" si="12"/>
        <v>2500</v>
      </c>
      <c r="D58" s="103">
        <f t="shared" si="9"/>
        <v>3.5000000000000003E-2</v>
      </c>
      <c r="E58" s="97">
        <f t="shared" si="10"/>
        <v>109.37500000000001</v>
      </c>
      <c r="F58" s="97">
        <f t="shared" si="6"/>
        <v>2609.375</v>
      </c>
      <c r="G58" s="99">
        <f t="shared" si="8"/>
        <v>0.74247041822377269</v>
      </c>
      <c r="H58" s="97">
        <f t="shared" si="7"/>
        <v>1937.3837475526568</v>
      </c>
    </row>
    <row r="59" spans="1:8">
      <c r="A59" s="85">
        <v>21</v>
      </c>
      <c r="B59" s="97">
        <f t="shared" si="11"/>
        <v>7500</v>
      </c>
      <c r="C59" s="97">
        <f t="shared" si="12"/>
        <v>2500</v>
      </c>
      <c r="D59" s="103">
        <f t="shared" si="9"/>
        <v>3.5000000000000003E-2</v>
      </c>
      <c r="E59" s="97">
        <f t="shared" si="10"/>
        <v>87.500000000000014</v>
      </c>
      <c r="F59" s="97">
        <f t="shared" si="6"/>
        <v>2587.5</v>
      </c>
      <c r="G59" s="99">
        <f t="shared" si="8"/>
        <v>0.73149794898893861</v>
      </c>
      <c r="H59" s="97">
        <f t="shared" si="7"/>
        <v>1892.7509430088787</v>
      </c>
    </row>
    <row r="60" spans="1:8">
      <c r="A60" s="85">
        <v>22</v>
      </c>
      <c r="B60" s="97">
        <f t="shared" si="11"/>
        <v>5000</v>
      </c>
      <c r="C60" s="97">
        <f t="shared" si="12"/>
        <v>2500</v>
      </c>
      <c r="D60" s="103">
        <f t="shared" si="9"/>
        <v>3.5000000000000003E-2</v>
      </c>
      <c r="E60" s="97">
        <f t="shared" si="10"/>
        <v>65.625</v>
      </c>
      <c r="F60" s="97">
        <f t="shared" si="6"/>
        <v>2565.625</v>
      </c>
      <c r="G60" s="99">
        <f t="shared" si="8"/>
        <v>0.72068763447186091</v>
      </c>
      <c r="H60" s="97">
        <f t="shared" si="7"/>
        <v>1849.0142121918682</v>
      </c>
    </row>
    <row r="61" spans="1:8">
      <c r="A61" s="85">
        <v>23</v>
      </c>
      <c r="B61" s="97">
        <f t="shared" si="11"/>
        <v>2500</v>
      </c>
      <c r="C61" s="97">
        <f t="shared" si="12"/>
        <v>2500</v>
      </c>
      <c r="D61" s="103">
        <f t="shared" si="9"/>
        <v>3.5000000000000003E-2</v>
      </c>
      <c r="E61" s="97">
        <f t="shared" si="10"/>
        <v>43.750000000000007</v>
      </c>
      <c r="F61" s="97">
        <f t="shared" si="6"/>
        <v>2543.75</v>
      </c>
      <c r="G61" s="99">
        <f t="shared" si="8"/>
        <v>0.71003707829740004</v>
      </c>
      <c r="H61" s="97">
        <f t="shared" si="7"/>
        <v>1806.1568179190112</v>
      </c>
    </row>
    <row r="62" spans="1:8">
      <c r="A62" s="85">
        <v>24</v>
      </c>
      <c r="B62" s="97">
        <f t="shared" si="11"/>
        <v>0</v>
      </c>
      <c r="C62" s="97">
        <f t="shared" si="12"/>
        <v>2500</v>
      </c>
      <c r="D62" s="103">
        <f t="shared" si="9"/>
        <v>3.5000000000000003E-2</v>
      </c>
      <c r="E62" s="97">
        <f t="shared" si="10"/>
        <v>21.875000000000004</v>
      </c>
      <c r="F62" s="97">
        <f t="shared" si="6"/>
        <v>2521.875</v>
      </c>
      <c r="G62" s="99">
        <f t="shared" si="8"/>
        <v>0.69954391950482764</v>
      </c>
      <c r="H62" s="97">
        <f t="shared" si="7"/>
        <v>1764.1623220012373</v>
      </c>
    </row>
    <row r="63" spans="1:8">
      <c r="B63" s="97"/>
      <c r="C63" s="97"/>
      <c r="D63" s="103"/>
      <c r="E63" s="97"/>
      <c r="F63" s="97"/>
      <c r="G63" s="99"/>
      <c r="H63" s="84"/>
    </row>
    <row r="64" spans="1:8">
      <c r="B64" s="97"/>
      <c r="C64" s="97"/>
      <c r="D64" s="104"/>
      <c r="E64" s="105" t="s">
        <v>27</v>
      </c>
      <c r="F64" s="97"/>
      <c r="G64" s="106" t="s">
        <v>47</v>
      </c>
      <c r="H64" s="107">
        <f>SUM(H39:H62)</f>
        <v>46016.688248742998</v>
      </c>
    </row>
    <row r="67" spans="1:8">
      <c r="A67" s="108" t="s">
        <v>31</v>
      </c>
      <c r="B67" s="97"/>
      <c r="C67" s="97"/>
      <c r="D67" s="109" t="s">
        <v>47</v>
      </c>
      <c r="E67" s="97">
        <f>+H32</f>
        <v>51593.324700502897</v>
      </c>
      <c r="F67" s="105" t="s">
        <v>32</v>
      </c>
      <c r="G67" s="99"/>
      <c r="H67" s="84"/>
    </row>
    <row r="68" spans="1:8">
      <c r="A68" s="108" t="s">
        <v>33</v>
      </c>
      <c r="B68" s="97"/>
      <c r="C68" s="97"/>
      <c r="D68" s="109" t="s">
        <v>47</v>
      </c>
      <c r="E68" s="97">
        <f>+H64</f>
        <v>46016.688248742998</v>
      </c>
      <c r="F68" s="105" t="s">
        <v>34</v>
      </c>
      <c r="G68" s="99"/>
      <c r="H68" s="84"/>
    </row>
    <row r="69" spans="1:8">
      <c r="B69" s="84"/>
      <c r="C69" s="84"/>
      <c r="D69" s="110"/>
      <c r="E69" s="111" t="s">
        <v>35</v>
      </c>
      <c r="F69" s="84"/>
      <c r="G69" s="86"/>
      <c r="H69" s="84"/>
    </row>
    <row r="70" spans="1:8">
      <c r="B70" s="150" t="s">
        <v>36</v>
      </c>
      <c r="C70" s="151"/>
      <c r="D70" s="110" t="s">
        <v>47</v>
      </c>
      <c r="E70" s="107">
        <f>E67-E68</f>
        <v>5576.6364517598995</v>
      </c>
      <c r="F70" s="93"/>
      <c r="G70" s="112"/>
      <c r="H70" s="113"/>
    </row>
    <row r="71" spans="1:8">
      <c r="B71" s="150" t="s">
        <v>36</v>
      </c>
      <c r="C71" s="151"/>
      <c r="D71" s="110" t="s">
        <v>48</v>
      </c>
      <c r="E71" s="114">
        <f>+E70/CALCOLO!B3</f>
        <v>0.11153272903519799</v>
      </c>
      <c r="F71" s="115" t="s">
        <v>51</v>
      </c>
      <c r="G71" s="116"/>
      <c r="H71" s="113"/>
    </row>
    <row r="72" spans="1:8" ht="11.25" thickBot="1">
      <c r="B72" s="84"/>
      <c r="C72" s="84"/>
      <c r="E72" s="84"/>
      <c r="F72" s="84"/>
      <c r="G72" s="86"/>
      <c r="H72" s="84"/>
    </row>
    <row r="73" spans="1:8" ht="11.25" thickBot="1">
      <c r="B73" s="84"/>
      <c r="C73" s="117" t="s">
        <v>45</v>
      </c>
      <c r="D73" s="118"/>
      <c r="E73" s="119">
        <f>+E70</f>
        <v>5576.6364517598995</v>
      </c>
      <c r="F73" s="119" t="s">
        <v>82</v>
      </c>
      <c r="G73" s="120" t="s">
        <v>37</v>
      </c>
      <c r="H73" s="84"/>
    </row>
    <row r="74" spans="1:8">
      <c r="B74" s="84"/>
      <c r="C74" s="84"/>
      <c r="E74" s="84"/>
      <c r="F74" s="84"/>
      <c r="G74" s="86"/>
      <c r="H74" s="84"/>
    </row>
    <row r="75" spans="1:8">
      <c r="A75" s="83" t="s">
        <v>38</v>
      </c>
      <c r="B75" s="84"/>
      <c r="C75" s="113" t="s">
        <v>85</v>
      </c>
      <c r="E75" s="121"/>
      <c r="F75" s="84"/>
      <c r="G75" s="86"/>
      <c r="H75" s="84"/>
    </row>
    <row r="76" spans="1:8">
      <c r="A76" s="83" t="s">
        <v>39</v>
      </c>
      <c r="B76" s="122" t="s">
        <v>83</v>
      </c>
      <c r="C76" s="84"/>
      <c r="E76" s="84"/>
      <c r="F76" s="84"/>
      <c r="G76" s="86"/>
      <c r="H76" s="84"/>
    </row>
    <row r="77" spans="1:8">
      <c r="B77" s="105" t="s">
        <v>40</v>
      </c>
      <c r="C77" s="84"/>
      <c r="E77" s="84"/>
      <c r="F77" s="84"/>
      <c r="G77" s="86"/>
      <c r="H77" s="84"/>
    </row>
    <row r="78" spans="1:8">
      <c r="A78" s="83" t="s">
        <v>41</v>
      </c>
      <c r="B78" s="105" t="s">
        <v>53</v>
      </c>
      <c r="C78" s="84"/>
      <c r="E78" s="84"/>
      <c r="F78" s="123">
        <f>+CALCOLO!B2</f>
        <v>50000</v>
      </c>
      <c r="G78" s="86"/>
      <c r="H78" s="84"/>
    </row>
    <row r="79" spans="1:8">
      <c r="A79" s="83" t="s">
        <v>42</v>
      </c>
      <c r="B79" s="124" t="s">
        <v>54</v>
      </c>
      <c r="C79" s="84"/>
      <c r="E79" s="84"/>
      <c r="F79" s="125">
        <f>CALCOLO!B5+CALCOLO!B7</f>
        <v>7.0000000000000007E-2</v>
      </c>
      <c r="G79" s="86"/>
      <c r="H79" s="84"/>
    </row>
    <row r="80" spans="1:8">
      <c r="A80" s="83" t="s">
        <v>43</v>
      </c>
      <c r="B80" s="105" t="s">
        <v>52</v>
      </c>
      <c r="C80" s="84"/>
      <c r="E80" s="84"/>
      <c r="F80" s="126">
        <f>+F78</f>
        <v>50000</v>
      </c>
      <c r="G80" s="86"/>
      <c r="H80" s="84"/>
    </row>
    <row r="81" spans="1:8" ht="15">
      <c r="B81" s="124" t="s">
        <v>57</v>
      </c>
      <c r="C81" s="53">
        <f>+CALCOLO!B4</f>
        <v>0.5</v>
      </c>
      <c r="D81" s="127" t="s">
        <v>56</v>
      </c>
      <c r="E81" s="132">
        <v>0</v>
      </c>
      <c r="F81" s="84"/>
      <c r="G81" s="86"/>
      <c r="H81" s="84"/>
    </row>
    <row r="82" spans="1:8">
      <c r="B82" s="124" t="s">
        <v>58</v>
      </c>
      <c r="C82" s="129">
        <f>100%-C81</f>
        <v>0.5</v>
      </c>
      <c r="D82" s="127" t="s">
        <v>56</v>
      </c>
      <c r="E82" s="125">
        <f>+CALCOLO!B6+CALCOLO!B7</f>
        <v>7.0000000000000007E-2</v>
      </c>
      <c r="F82" s="130" t="s">
        <v>84</v>
      </c>
      <c r="G82" s="86"/>
      <c r="H82" s="84"/>
    </row>
    <row r="83" spans="1:8">
      <c r="A83" s="83" t="s">
        <v>44</v>
      </c>
      <c r="B83" s="124" t="s">
        <v>55</v>
      </c>
      <c r="C83" s="84"/>
      <c r="D83" s="131">
        <f ca="1">TODAY()</f>
        <v>42390</v>
      </c>
      <c r="E83" s="128">
        <f>(+E82*C82)+(E81*C81)</f>
        <v>3.5000000000000003E-2</v>
      </c>
      <c r="F83" s="84"/>
      <c r="G83" s="86"/>
      <c r="H83" s="84"/>
    </row>
  </sheetData>
  <mergeCells count="2">
    <mergeCell ref="B70:C70"/>
    <mergeCell ref="B71:C71"/>
  </mergeCells>
  <hyperlinks>
    <hyperlink ref="A3" r:id="rId1" tooltip="Tasso di rif. UE"/>
    <hyperlink ref="A34" r:id="rId2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>
  <sheetPr syncVertical="1" syncRef="A88" transitionEvaluation="1" codeName="Foglio5" enableFormatConditionsCalculation="0">
    <tabColor indexed="14"/>
    <pageSetUpPr fitToPage="1"/>
  </sheetPr>
  <dimension ref="A1:I122"/>
  <sheetViews>
    <sheetView showGridLines="0" topLeftCell="A88" workbookViewId="0">
      <selection activeCell="F106" sqref="F106"/>
    </sheetView>
  </sheetViews>
  <sheetFormatPr defaultColWidth="12.5703125" defaultRowHeight="15"/>
  <cols>
    <col min="1" max="1" width="7" style="2" customWidth="1"/>
    <col min="2" max="2" width="19.140625" style="21" customWidth="1"/>
    <col min="3" max="3" width="14.28515625" style="21" bestFit="1" customWidth="1"/>
    <col min="4" max="4" width="10.140625" style="2" bestFit="1" customWidth="1"/>
    <col min="5" max="5" width="13.5703125" style="21" customWidth="1"/>
    <col min="6" max="6" width="13.140625" style="21" bestFit="1" customWidth="1"/>
    <col min="7" max="7" width="13" style="8" bestFit="1" customWidth="1"/>
    <col min="8" max="8" width="15.42578125" style="21" bestFit="1" customWidth="1"/>
    <col min="9" max="9" width="23.140625" style="3" customWidth="1"/>
    <col min="10" max="16384" width="12.5703125" style="2"/>
  </cols>
  <sheetData>
    <row r="1" spans="1:8">
      <c r="A1" s="1" t="s">
        <v>1</v>
      </c>
    </row>
    <row r="2" spans="1:8">
      <c r="A2" s="36" t="s">
        <v>49</v>
      </c>
    </row>
    <row r="3" spans="1:8">
      <c r="A3" s="9" t="s">
        <v>2</v>
      </c>
      <c r="B3" s="22" t="s">
        <v>3</v>
      </c>
      <c r="C3" s="22" t="s">
        <v>4</v>
      </c>
      <c r="D3" s="9" t="s">
        <v>5</v>
      </c>
      <c r="E3" s="22" t="s">
        <v>6</v>
      </c>
      <c r="F3" s="22" t="s">
        <v>7</v>
      </c>
      <c r="G3" s="10" t="s">
        <v>8</v>
      </c>
      <c r="H3" s="22" t="s">
        <v>9</v>
      </c>
    </row>
    <row r="4" spans="1:8">
      <c r="A4" s="4" t="s">
        <v>10</v>
      </c>
      <c r="B4" s="23" t="s">
        <v>11</v>
      </c>
      <c r="C4" s="24" t="s">
        <v>12</v>
      </c>
      <c r="D4" s="4" t="s">
        <v>13</v>
      </c>
      <c r="E4" s="23" t="s">
        <v>14</v>
      </c>
      <c r="F4" s="23" t="s">
        <v>0</v>
      </c>
      <c r="G4" s="12" t="s">
        <v>15</v>
      </c>
      <c r="H4" s="23" t="s">
        <v>0</v>
      </c>
    </row>
    <row r="5" spans="1:8">
      <c r="A5" s="4" t="s">
        <v>16</v>
      </c>
      <c r="B5" s="25" t="s">
        <v>17</v>
      </c>
      <c r="D5" s="1" t="s">
        <v>18</v>
      </c>
      <c r="E5" s="23" t="s">
        <v>19</v>
      </c>
      <c r="F5" s="23" t="s">
        <v>20</v>
      </c>
      <c r="G5" s="12" t="s">
        <v>21</v>
      </c>
      <c r="H5" s="23" t="s">
        <v>22</v>
      </c>
    </row>
    <row r="6" spans="1:8">
      <c r="A6" s="4" t="s">
        <v>23</v>
      </c>
      <c r="B6" s="23" t="s">
        <v>24</v>
      </c>
      <c r="D6" s="4" t="s">
        <v>25</v>
      </c>
      <c r="H6" s="23" t="s">
        <v>26</v>
      </c>
    </row>
    <row r="7" spans="1:8">
      <c r="A7" s="4"/>
      <c r="B7" s="55">
        <f>+F113</f>
        <v>50000</v>
      </c>
      <c r="D7" s="4"/>
      <c r="H7" s="23"/>
    </row>
    <row r="8" spans="1:8">
      <c r="A8" s="5">
        <v>1</v>
      </c>
      <c r="B8" s="26">
        <f>+B7-C8</f>
        <v>48750</v>
      </c>
      <c r="C8" s="26">
        <f>+B7/40</f>
        <v>1250</v>
      </c>
      <c r="D8" s="46">
        <f>+F114</f>
        <v>7.0000000000000007E-2</v>
      </c>
      <c r="E8" s="26">
        <f t="shared" ref="E8:E47" si="0">(B7*D8)/4</f>
        <v>875.00000000000011</v>
      </c>
      <c r="F8" s="26">
        <f t="shared" ref="F8:F47" si="1">E8+C8</f>
        <v>2125</v>
      </c>
      <c r="G8" s="13">
        <f>POWER((1/((1+((D8-CALCOLO!$B$7+1%)/4)*1))),A8)</f>
        <v>0.98522167487684742</v>
      </c>
      <c r="H8" s="26">
        <f t="shared" ref="H8:H47" si="2">F8*G8</f>
        <v>2093.5960591133007</v>
      </c>
    </row>
    <row r="9" spans="1:8">
      <c r="A9" s="5">
        <v>2</v>
      </c>
      <c r="B9" s="26">
        <f t="shared" ref="B9:B47" si="3">+B8-C8</f>
        <v>47500</v>
      </c>
      <c r="C9" s="26">
        <f t="shared" ref="C9:C47" si="4">+C8</f>
        <v>1250</v>
      </c>
      <c r="D9" s="46">
        <f t="shared" ref="D9:D47" si="5">+D8</f>
        <v>7.0000000000000007E-2</v>
      </c>
      <c r="E9" s="26">
        <f t="shared" si="0"/>
        <v>853.12500000000011</v>
      </c>
      <c r="F9" s="26">
        <f t="shared" si="1"/>
        <v>2103.125</v>
      </c>
      <c r="G9" s="13">
        <f>POWER((1/((1+((D9-CALCOLO!$B$7+1%)/4)*1))),A9)</f>
        <v>0.97066174864714039</v>
      </c>
      <c r="H9" s="26">
        <f t="shared" si="2"/>
        <v>2041.4229901235171</v>
      </c>
    </row>
    <row r="10" spans="1:8">
      <c r="A10" s="5">
        <v>3</v>
      </c>
      <c r="B10" s="26">
        <f t="shared" si="3"/>
        <v>46250</v>
      </c>
      <c r="C10" s="26">
        <f t="shared" si="4"/>
        <v>1250</v>
      </c>
      <c r="D10" s="46">
        <f t="shared" si="5"/>
        <v>7.0000000000000007E-2</v>
      </c>
      <c r="E10" s="26">
        <f t="shared" si="0"/>
        <v>831.25000000000011</v>
      </c>
      <c r="F10" s="26">
        <f t="shared" si="1"/>
        <v>2081.25</v>
      </c>
      <c r="G10" s="13">
        <f>POWER((1/((1+((D10-CALCOLO!$B$7+1%)/4)*1))),A10)</f>
        <v>0.95631699374102519</v>
      </c>
      <c r="H10" s="26">
        <f t="shared" si="2"/>
        <v>1990.3347432235087</v>
      </c>
    </row>
    <row r="11" spans="1:8">
      <c r="A11" s="5">
        <v>4</v>
      </c>
      <c r="B11" s="26">
        <f t="shared" si="3"/>
        <v>45000</v>
      </c>
      <c r="C11" s="26">
        <f t="shared" si="4"/>
        <v>1250</v>
      </c>
      <c r="D11" s="46">
        <f t="shared" si="5"/>
        <v>7.0000000000000007E-2</v>
      </c>
      <c r="E11" s="26">
        <f t="shared" si="0"/>
        <v>809.37500000000011</v>
      </c>
      <c r="F11" s="26">
        <f t="shared" si="1"/>
        <v>2059.375</v>
      </c>
      <c r="G11" s="13">
        <f>POWER((1/((1+((D11-CALCOLO!$B$7+1%)/4)*1))),A11)</f>
        <v>0.94218423028672438</v>
      </c>
      <c r="H11" s="26">
        <f t="shared" si="2"/>
        <v>1940.310649246723</v>
      </c>
    </row>
    <row r="12" spans="1:8">
      <c r="A12" s="5">
        <v>5</v>
      </c>
      <c r="B12" s="26">
        <f t="shared" si="3"/>
        <v>43750</v>
      </c>
      <c r="C12" s="26">
        <f t="shared" si="4"/>
        <v>1250</v>
      </c>
      <c r="D12" s="46">
        <f t="shared" si="5"/>
        <v>7.0000000000000007E-2</v>
      </c>
      <c r="E12" s="26">
        <f t="shared" si="0"/>
        <v>787.50000000000011</v>
      </c>
      <c r="F12" s="26">
        <f t="shared" si="1"/>
        <v>2037.5</v>
      </c>
      <c r="G12" s="13">
        <f>POWER((1/((1+((D12-CALCOLO!$B$7+1%)/4)*1))),A12)</f>
        <v>0.92826032540563985</v>
      </c>
      <c r="H12" s="26">
        <f t="shared" si="2"/>
        <v>1891.3304130139911</v>
      </c>
    </row>
    <row r="13" spans="1:8">
      <c r="A13" s="5">
        <v>6</v>
      </c>
      <c r="B13" s="26">
        <f t="shared" si="3"/>
        <v>42500</v>
      </c>
      <c r="C13" s="26">
        <f t="shared" si="4"/>
        <v>1250</v>
      </c>
      <c r="D13" s="46">
        <f t="shared" si="5"/>
        <v>7.0000000000000007E-2</v>
      </c>
      <c r="E13" s="26">
        <f t="shared" si="0"/>
        <v>765.62500000000011</v>
      </c>
      <c r="F13" s="26">
        <f t="shared" si="1"/>
        <v>2015.625</v>
      </c>
      <c r="G13" s="13">
        <f>POWER((1/((1+((D13-CALCOLO!$B$7+1%)/4)*1))),A13)</f>
        <v>0.91454219251787194</v>
      </c>
      <c r="H13" s="26">
        <f t="shared" si="2"/>
        <v>1843.3741067938356</v>
      </c>
    </row>
    <row r="14" spans="1:8">
      <c r="A14" s="5">
        <v>7</v>
      </c>
      <c r="B14" s="26">
        <f t="shared" si="3"/>
        <v>41250</v>
      </c>
      <c r="C14" s="26">
        <f t="shared" si="4"/>
        <v>1250</v>
      </c>
      <c r="D14" s="46">
        <f t="shared" si="5"/>
        <v>7.0000000000000007E-2</v>
      </c>
      <c r="E14" s="26">
        <f t="shared" si="0"/>
        <v>743.75000000000011</v>
      </c>
      <c r="F14" s="26">
        <f t="shared" si="1"/>
        <v>1993.75</v>
      </c>
      <c r="G14" s="13">
        <f>POWER((1/((1+((D14-CALCOLO!$B$7+1%)/4)*1))),A14)</f>
        <v>0.90102679065800206</v>
      </c>
      <c r="H14" s="26">
        <f t="shared" si="2"/>
        <v>1796.4221638743916</v>
      </c>
    </row>
    <row r="15" spans="1:8">
      <c r="A15" s="5">
        <v>8</v>
      </c>
      <c r="B15" s="26">
        <f t="shared" si="3"/>
        <v>40000</v>
      </c>
      <c r="C15" s="26">
        <f t="shared" si="4"/>
        <v>1250</v>
      </c>
      <c r="D15" s="46">
        <f t="shared" si="5"/>
        <v>7.0000000000000007E-2</v>
      </c>
      <c r="E15" s="26">
        <f t="shared" si="0"/>
        <v>721.87500000000011</v>
      </c>
      <c r="F15" s="26">
        <f t="shared" si="1"/>
        <v>1971.875</v>
      </c>
      <c r="G15" s="13">
        <f>POWER((1/((1+((D15-CALCOLO!$B$7+1%)/4)*1))),A15)</f>
        <v>0.88771112380098727</v>
      </c>
      <c r="H15" s="26">
        <f t="shared" si="2"/>
        <v>1750.4553722450717</v>
      </c>
    </row>
    <row r="16" spans="1:8">
      <c r="A16" s="5">
        <v>9</v>
      </c>
      <c r="B16" s="26">
        <f t="shared" si="3"/>
        <v>38750</v>
      </c>
      <c r="C16" s="26">
        <f t="shared" si="4"/>
        <v>1250</v>
      </c>
      <c r="D16" s="46">
        <f t="shared" si="5"/>
        <v>7.0000000000000007E-2</v>
      </c>
      <c r="E16" s="26">
        <f t="shared" si="0"/>
        <v>700.00000000000011</v>
      </c>
      <c r="F16" s="26">
        <f t="shared" si="1"/>
        <v>1950</v>
      </c>
      <c r="G16" s="13">
        <f>POWER((1/((1+((D16-CALCOLO!$B$7+1%)/4)*1))),A16)</f>
        <v>0.87459224019801718</v>
      </c>
      <c r="H16" s="26">
        <f t="shared" si="2"/>
        <v>1705.4548683861335</v>
      </c>
    </row>
    <row r="17" spans="1:8">
      <c r="A17" s="5">
        <v>10</v>
      </c>
      <c r="B17" s="26">
        <f t="shared" si="3"/>
        <v>37500</v>
      </c>
      <c r="C17" s="26">
        <f t="shared" si="4"/>
        <v>1250</v>
      </c>
      <c r="D17" s="46">
        <f t="shared" si="5"/>
        <v>7.0000000000000007E-2</v>
      </c>
      <c r="E17" s="26">
        <f t="shared" si="0"/>
        <v>678.12500000000011</v>
      </c>
      <c r="F17" s="26">
        <f t="shared" si="1"/>
        <v>1928.125</v>
      </c>
      <c r="G17" s="13">
        <f>POWER((1/((1+((D17-CALCOLO!$B$7+1%)/4)*1))),A17)</f>
        <v>0.8616672317221844</v>
      </c>
      <c r="H17" s="26">
        <f t="shared" si="2"/>
        <v>1661.4021311643369</v>
      </c>
    </row>
    <row r="18" spans="1:8">
      <c r="A18" s="5">
        <v>11</v>
      </c>
      <c r="B18" s="26">
        <f t="shared" si="3"/>
        <v>36250</v>
      </c>
      <c r="C18" s="26">
        <f t="shared" si="4"/>
        <v>1250</v>
      </c>
      <c r="D18" s="46">
        <f t="shared" si="5"/>
        <v>7.0000000000000007E-2</v>
      </c>
      <c r="E18" s="26">
        <f t="shared" si="0"/>
        <v>656.25000000000011</v>
      </c>
      <c r="F18" s="26">
        <f t="shared" si="1"/>
        <v>1906.25</v>
      </c>
      <c r="G18" s="13">
        <f>POWER((1/((1+((D18-CALCOLO!$B$7+1%)/4)*1))),A18)</f>
        <v>0.84893323322382719</v>
      </c>
      <c r="H18" s="26">
        <f t="shared" si="2"/>
        <v>1618.2789758329207</v>
      </c>
    </row>
    <row r="19" spans="1:8">
      <c r="A19" s="5">
        <v>12</v>
      </c>
      <c r="B19" s="26">
        <f t="shared" si="3"/>
        <v>35000</v>
      </c>
      <c r="C19" s="26">
        <f t="shared" si="4"/>
        <v>1250</v>
      </c>
      <c r="D19" s="46">
        <f t="shared" si="5"/>
        <v>7.0000000000000007E-2</v>
      </c>
      <c r="E19" s="26">
        <f t="shared" si="0"/>
        <v>634.37500000000011</v>
      </c>
      <c r="F19" s="26">
        <f t="shared" si="1"/>
        <v>1884.375</v>
      </c>
      <c r="G19" s="13">
        <f>POWER((1/((1+((D19-CALCOLO!$B$7+1%)/4)*1))),A19)</f>
        <v>0.83638742189539628</v>
      </c>
      <c r="H19" s="26">
        <f t="shared" si="2"/>
        <v>1576.0675481341373</v>
      </c>
    </row>
    <row r="20" spans="1:8">
      <c r="A20" s="5">
        <v>13</v>
      </c>
      <c r="B20" s="26">
        <f t="shared" si="3"/>
        <v>33750</v>
      </c>
      <c r="C20" s="26">
        <f t="shared" si="4"/>
        <v>1250</v>
      </c>
      <c r="D20" s="46">
        <f t="shared" si="5"/>
        <v>7.0000000000000007E-2</v>
      </c>
      <c r="E20" s="26">
        <f t="shared" si="0"/>
        <v>612.50000000000011</v>
      </c>
      <c r="F20" s="26">
        <f t="shared" si="1"/>
        <v>1862.5</v>
      </c>
      <c r="G20" s="13">
        <f>POWER((1/((1+((D20-CALCOLO!$B$7+1%)/4)*1))),A20)</f>
        <v>0.82402701664571065</v>
      </c>
      <c r="H20" s="26">
        <f t="shared" si="2"/>
        <v>1534.750318502636</v>
      </c>
    </row>
    <row r="21" spans="1:8">
      <c r="A21" s="5">
        <v>14</v>
      </c>
      <c r="B21" s="26">
        <f t="shared" si="3"/>
        <v>32500</v>
      </c>
      <c r="C21" s="26">
        <f t="shared" si="4"/>
        <v>1250</v>
      </c>
      <c r="D21" s="46">
        <f t="shared" si="5"/>
        <v>7.0000000000000007E-2</v>
      </c>
      <c r="E21" s="26">
        <f t="shared" si="0"/>
        <v>590.625</v>
      </c>
      <c r="F21" s="26">
        <f t="shared" si="1"/>
        <v>1840.625</v>
      </c>
      <c r="G21" s="13">
        <f>POWER((1/((1+((D21-CALCOLO!$B$7+1%)/4)*1))),A21)</f>
        <v>0.81184927748345892</v>
      </c>
      <c r="H21" s="26">
        <f t="shared" si="2"/>
        <v>1494.3100763679915</v>
      </c>
    </row>
    <row r="22" spans="1:8">
      <c r="A22" s="5">
        <v>15</v>
      </c>
      <c r="B22" s="26">
        <f t="shared" si="3"/>
        <v>31250</v>
      </c>
      <c r="C22" s="26">
        <f t="shared" si="4"/>
        <v>1250</v>
      </c>
      <c r="D22" s="46">
        <f t="shared" si="5"/>
        <v>7.0000000000000007E-2</v>
      </c>
      <c r="E22" s="26">
        <f t="shared" si="0"/>
        <v>568.75</v>
      </c>
      <c r="F22" s="26">
        <f t="shared" si="1"/>
        <v>1818.75</v>
      </c>
      <c r="G22" s="13">
        <f>POWER((1/((1+((D22-CALCOLO!$B$7+1%)/4)*1))),A22)</f>
        <v>0.79985150490981194</v>
      </c>
      <c r="H22" s="26">
        <f t="shared" si="2"/>
        <v>1454.7299245547204</v>
      </c>
    </row>
    <row r="23" spans="1:8">
      <c r="A23" s="2">
        <v>16</v>
      </c>
      <c r="B23" s="26">
        <f t="shared" si="3"/>
        <v>30000</v>
      </c>
      <c r="C23" s="26">
        <f t="shared" si="4"/>
        <v>1250</v>
      </c>
      <c r="D23" s="46">
        <f t="shared" si="5"/>
        <v>7.0000000000000007E-2</v>
      </c>
      <c r="E23" s="26">
        <f t="shared" si="0"/>
        <v>546.875</v>
      </c>
      <c r="F23" s="26">
        <f t="shared" si="1"/>
        <v>1796.875</v>
      </c>
      <c r="G23" s="13">
        <f>POWER((1/((1+((D23-CALCOLO!$B$7+1%)/4)*1))),A23)</f>
        <v>0.78803103932001173</v>
      </c>
      <c r="H23" s="26">
        <f t="shared" si="2"/>
        <v>1415.993273778146</v>
      </c>
    </row>
    <row r="24" spans="1:8">
      <c r="A24" s="2">
        <v>17</v>
      </c>
      <c r="B24" s="26">
        <f t="shared" si="3"/>
        <v>28750</v>
      </c>
      <c r="C24" s="26">
        <f t="shared" si="4"/>
        <v>1250</v>
      </c>
      <c r="D24" s="46">
        <f t="shared" si="5"/>
        <v>7.0000000000000007E-2</v>
      </c>
      <c r="E24" s="26">
        <f t="shared" si="0"/>
        <v>525</v>
      </c>
      <c r="F24" s="26">
        <f t="shared" si="1"/>
        <v>1775</v>
      </c>
      <c r="G24" s="13">
        <f>POWER((1/((1+((D24-CALCOLO!$B$7+1%)/4)*1))),A24)</f>
        <v>0.77638526041380473</v>
      </c>
      <c r="H24" s="26">
        <f t="shared" si="2"/>
        <v>1378.0838372345033</v>
      </c>
    </row>
    <row r="25" spans="1:8">
      <c r="A25" s="2">
        <v>18</v>
      </c>
      <c r="B25" s="26">
        <f t="shared" si="3"/>
        <v>27500</v>
      </c>
      <c r="C25" s="26">
        <f t="shared" si="4"/>
        <v>1250</v>
      </c>
      <c r="D25" s="46">
        <f t="shared" si="5"/>
        <v>7.0000000000000007E-2</v>
      </c>
      <c r="E25" s="26">
        <f t="shared" si="0"/>
        <v>503.12500000000006</v>
      </c>
      <c r="F25" s="26">
        <f t="shared" si="1"/>
        <v>1753.125</v>
      </c>
      <c r="G25" s="13">
        <f>POWER((1/((1+((D25-CALCOLO!$B$7+1%)/4)*1))),A25)</f>
        <v>0.76491158661458603</v>
      </c>
      <c r="H25" s="26">
        <f t="shared" si="2"/>
        <v>1340.9856252836962</v>
      </c>
    </row>
    <row r="26" spans="1:8">
      <c r="A26" s="2">
        <v>19</v>
      </c>
      <c r="B26" s="26">
        <f t="shared" si="3"/>
        <v>26250</v>
      </c>
      <c r="C26" s="26">
        <f t="shared" si="4"/>
        <v>1250</v>
      </c>
      <c r="D26" s="46">
        <f t="shared" si="5"/>
        <v>7.0000000000000007E-2</v>
      </c>
      <c r="E26" s="26">
        <f t="shared" si="0"/>
        <v>481.25000000000006</v>
      </c>
      <c r="F26" s="26">
        <f t="shared" si="1"/>
        <v>1731.25</v>
      </c>
      <c r="G26" s="13">
        <f>POWER((1/((1+((D26-CALCOLO!$B$7+1%)/4)*1))),A26)</f>
        <v>0.75360747449712928</v>
      </c>
      <c r="H26" s="26">
        <f t="shared" si="2"/>
        <v>1304.6829402231551</v>
      </c>
    </row>
    <row r="27" spans="1:8">
      <c r="A27" s="2">
        <v>20</v>
      </c>
      <c r="B27" s="26">
        <f t="shared" si="3"/>
        <v>25000</v>
      </c>
      <c r="C27" s="26">
        <f t="shared" si="4"/>
        <v>1250</v>
      </c>
      <c r="D27" s="46">
        <f t="shared" si="5"/>
        <v>7.0000000000000007E-2</v>
      </c>
      <c r="E27" s="26">
        <f t="shared" si="0"/>
        <v>459.37500000000006</v>
      </c>
      <c r="F27" s="26">
        <f t="shared" si="1"/>
        <v>1709.375</v>
      </c>
      <c r="G27" s="13">
        <f>POWER((1/((1+((D27-CALCOLO!$B$7+1%)/4)*1))),A27)</f>
        <v>0.74247041822377269</v>
      </c>
      <c r="H27" s="26">
        <f t="shared" si="2"/>
        <v>1269.1603711512614</v>
      </c>
    </row>
    <row r="28" spans="1:8">
      <c r="A28" s="2">
        <v>21</v>
      </c>
      <c r="B28" s="26">
        <f t="shared" si="3"/>
        <v>23750</v>
      </c>
      <c r="C28" s="26">
        <f t="shared" si="4"/>
        <v>1250</v>
      </c>
      <c r="D28" s="46">
        <f t="shared" si="5"/>
        <v>7.0000000000000007E-2</v>
      </c>
      <c r="E28" s="26">
        <f t="shared" si="0"/>
        <v>437.50000000000006</v>
      </c>
      <c r="F28" s="26">
        <f t="shared" si="1"/>
        <v>1687.5</v>
      </c>
      <c r="G28" s="13">
        <f>POWER((1/((1+((D28-CALCOLO!$B$7+1%)/4)*1))),A28)</f>
        <v>0.73149794898893861</v>
      </c>
      <c r="H28" s="26">
        <f t="shared" si="2"/>
        <v>1234.4027889188339</v>
      </c>
    </row>
    <row r="29" spans="1:8">
      <c r="A29" s="2">
        <v>22</v>
      </c>
      <c r="B29" s="26">
        <f t="shared" si="3"/>
        <v>22500</v>
      </c>
      <c r="C29" s="26">
        <f t="shared" si="4"/>
        <v>1250</v>
      </c>
      <c r="D29" s="46">
        <f t="shared" si="5"/>
        <v>7.0000000000000007E-2</v>
      </c>
      <c r="E29" s="26">
        <f t="shared" si="0"/>
        <v>415.62500000000006</v>
      </c>
      <c r="F29" s="26">
        <f t="shared" si="1"/>
        <v>1665.625</v>
      </c>
      <c r="G29" s="13">
        <f>POWER((1/((1+((D29-CALCOLO!$B$7+1%)/4)*1))),A29)</f>
        <v>0.72068763447186091</v>
      </c>
      <c r="H29" s="26">
        <f t="shared" si="2"/>
        <v>1200.3953411671932</v>
      </c>
    </row>
    <row r="30" spans="1:8">
      <c r="A30" s="2">
        <v>23</v>
      </c>
      <c r="B30" s="26">
        <f t="shared" si="3"/>
        <v>21250</v>
      </c>
      <c r="C30" s="26">
        <f t="shared" si="4"/>
        <v>1250</v>
      </c>
      <c r="D30" s="46">
        <f t="shared" si="5"/>
        <v>7.0000000000000007E-2</v>
      </c>
      <c r="E30" s="26">
        <f t="shared" si="0"/>
        <v>393.75000000000006</v>
      </c>
      <c r="F30" s="26">
        <f t="shared" si="1"/>
        <v>1643.75</v>
      </c>
      <c r="G30" s="13">
        <f>POWER((1/((1+((D30-CALCOLO!$B$7+1%)/4)*1))),A30)</f>
        <v>0.71003707829740004</v>
      </c>
      <c r="H30" s="26">
        <f t="shared" si="2"/>
        <v>1167.1234474513512</v>
      </c>
    </row>
    <row r="31" spans="1:8">
      <c r="A31" s="2">
        <v>24</v>
      </c>
      <c r="B31" s="26">
        <f t="shared" si="3"/>
        <v>20000</v>
      </c>
      <c r="C31" s="26">
        <f t="shared" si="4"/>
        <v>1250</v>
      </c>
      <c r="D31" s="46">
        <f t="shared" si="5"/>
        <v>7.0000000000000007E-2</v>
      </c>
      <c r="E31" s="26">
        <f t="shared" si="0"/>
        <v>371.87500000000006</v>
      </c>
      <c r="F31" s="26">
        <f t="shared" si="1"/>
        <v>1621.875</v>
      </c>
      <c r="G31" s="13">
        <f>POWER((1/((1+((D31-CALCOLO!$B$7+1%)/4)*1))),A31)</f>
        <v>0.69954391950482764</v>
      </c>
      <c r="H31" s="26">
        <f t="shared" si="2"/>
        <v>1134.5727944468924</v>
      </c>
    </row>
    <row r="32" spans="1:8">
      <c r="A32" s="2">
        <v>25</v>
      </c>
      <c r="B32" s="26">
        <f t="shared" si="3"/>
        <v>18750</v>
      </c>
      <c r="C32" s="26">
        <f t="shared" si="4"/>
        <v>1250</v>
      </c>
      <c r="D32" s="46">
        <f t="shared" si="5"/>
        <v>7.0000000000000007E-2</v>
      </c>
      <c r="E32" s="26">
        <f t="shared" si="0"/>
        <v>350.00000000000006</v>
      </c>
      <c r="F32" s="26">
        <f t="shared" si="1"/>
        <v>1600</v>
      </c>
      <c r="G32" s="13">
        <f>POWER((1/((1+((D32-CALCOLO!$B$7+1%)/4)*1))),A32)</f>
        <v>0.68920583202446084</v>
      </c>
      <c r="H32" s="26">
        <f t="shared" si="2"/>
        <v>1102.7293312391373</v>
      </c>
    </row>
    <row r="33" spans="1:8">
      <c r="A33" s="2">
        <v>26</v>
      </c>
      <c r="B33" s="26">
        <f t="shared" si="3"/>
        <v>17500</v>
      </c>
      <c r="C33" s="26">
        <f t="shared" si="4"/>
        <v>1250</v>
      </c>
      <c r="D33" s="46">
        <f t="shared" si="5"/>
        <v>7.0000000000000007E-2</v>
      </c>
      <c r="E33" s="26">
        <f t="shared" si="0"/>
        <v>328.12500000000006</v>
      </c>
      <c r="F33" s="26">
        <f t="shared" si="1"/>
        <v>1578.125</v>
      </c>
      <c r="G33" s="13">
        <f>POWER((1/((1+((D33-CALCOLO!$B$7+1%)/4)*1))),A33)</f>
        <v>0.6790205241620304</v>
      </c>
      <c r="H33" s="26">
        <f t="shared" si="2"/>
        <v>1071.5792646932043</v>
      </c>
    </row>
    <row r="34" spans="1:8">
      <c r="A34" s="2">
        <v>27</v>
      </c>
      <c r="B34" s="26">
        <f t="shared" si="3"/>
        <v>16250</v>
      </c>
      <c r="C34" s="26">
        <f t="shared" si="4"/>
        <v>1250</v>
      </c>
      <c r="D34" s="46">
        <f t="shared" si="5"/>
        <v>7.0000000000000007E-2</v>
      </c>
      <c r="E34" s="26">
        <f t="shared" si="0"/>
        <v>306.25000000000006</v>
      </c>
      <c r="F34" s="26">
        <f t="shared" si="1"/>
        <v>1556.25</v>
      </c>
      <c r="G34" s="13">
        <f>POWER((1/((1+((D34-CALCOLO!$B$7+1%)/4)*1))),A34)</f>
        <v>0.66898573809067041</v>
      </c>
      <c r="H34" s="26">
        <f t="shared" si="2"/>
        <v>1041.1090549036057</v>
      </c>
    </row>
    <row r="35" spans="1:8">
      <c r="A35" s="2">
        <v>28</v>
      </c>
      <c r="B35" s="26">
        <f t="shared" si="3"/>
        <v>15000</v>
      </c>
      <c r="C35" s="26">
        <f t="shared" si="4"/>
        <v>1250</v>
      </c>
      <c r="D35" s="46">
        <f t="shared" si="5"/>
        <v>7.0000000000000007E-2</v>
      </c>
      <c r="E35" s="26">
        <f t="shared" si="0"/>
        <v>284.375</v>
      </c>
      <c r="F35" s="26">
        <f t="shared" si="1"/>
        <v>1534.375</v>
      </c>
      <c r="G35" s="13">
        <f>POWER((1/((1+((D35-CALCOLO!$B$7+1%)/4)*1))),A35)</f>
        <v>0.65909924935041431</v>
      </c>
      <c r="H35" s="26">
        <f t="shared" si="2"/>
        <v>1011.305410722042</v>
      </c>
    </row>
    <row r="36" spans="1:8">
      <c r="A36" s="2">
        <v>29</v>
      </c>
      <c r="B36" s="26">
        <f t="shared" si="3"/>
        <v>13750</v>
      </c>
      <c r="C36" s="26">
        <f t="shared" si="4"/>
        <v>1250</v>
      </c>
      <c r="D36" s="46">
        <f t="shared" si="5"/>
        <v>7.0000000000000007E-2</v>
      </c>
      <c r="E36" s="26">
        <f t="shared" si="0"/>
        <v>262.5</v>
      </c>
      <c r="F36" s="26">
        <f t="shared" si="1"/>
        <v>1512.5</v>
      </c>
      <c r="G36" s="13">
        <f>POWER((1/((1+((D36-CALCOLO!$B$7+1%)/4)*1))),A36)</f>
        <v>0.64935886635508799</v>
      </c>
      <c r="H36" s="26">
        <f t="shared" si="2"/>
        <v>982.15528536207057</v>
      </c>
    </row>
    <row r="37" spans="1:8">
      <c r="A37" s="2">
        <v>30</v>
      </c>
      <c r="B37" s="26">
        <f t="shared" si="3"/>
        <v>12500</v>
      </c>
      <c r="C37" s="26">
        <f t="shared" si="4"/>
        <v>1250</v>
      </c>
      <c r="D37" s="46">
        <f t="shared" si="5"/>
        <v>7.0000000000000007E-2</v>
      </c>
      <c r="E37" s="26">
        <f t="shared" si="0"/>
        <v>240.62500000000003</v>
      </c>
      <c r="F37" s="26">
        <f t="shared" si="1"/>
        <v>1490.625</v>
      </c>
      <c r="G37" s="13">
        <f>POWER((1/((1+((D37-CALCOLO!$B$7+1%)/4)*1))),A37)</f>
        <v>0.63976242990649068</v>
      </c>
      <c r="H37" s="26">
        <f t="shared" si="2"/>
        <v>953.64587207936268</v>
      </c>
    </row>
    <row r="38" spans="1:8">
      <c r="A38" s="2">
        <v>31</v>
      </c>
      <c r="B38" s="26">
        <f t="shared" si="3"/>
        <v>11250</v>
      </c>
      <c r="C38" s="26">
        <f t="shared" si="4"/>
        <v>1250</v>
      </c>
      <c r="D38" s="46">
        <f t="shared" si="5"/>
        <v>7.0000000000000007E-2</v>
      </c>
      <c r="E38" s="26">
        <f t="shared" si="0"/>
        <v>218.75000000000003</v>
      </c>
      <c r="F38" s="26">
        <f t="shared" si="1"/>
        <v>1468.75</v>
      </c>
      <c r="G38" s="13">
        <f>POWER((1/((1+((D38-CALCOLO!$B$7+1%)/4)*1))),A38)</f>
        <v>0.63030781271575453</v>
      </c>
      <c r="H38" s="26">
        <f t="shared" si="2"/>
        <v>925.76459992626451</v>
      </c>
    </row>
    <row r="39" spans="1:8">
      <c r="A39" s="2">
        <v>32</v>
      </c>
      <c r="B39" s="26">
        <f t="shared" si="3"/>
        <v>10000</v>
      </c>
      <c r="C39" s="26">
        <f t="shared" si="4"/>
        <v>1250</v>
      </c>
      <c r="D39" s="46">
        <f t="shared" si="5"/>
        <v>7.0000000000000007E-2</v>
      </c>
      <c r="E39" s="26">
        <f t="shared" si="0"/>
        <v>196.87500000000003</v>
      </c>
      <c r="F39" s="26">
        <f t="shared" si="1"/>
        <v>1446.875</v>
      </c>
      <c r="G39" s="13">
        <f>POWER((1/((1+((D39-CALCOLO!$B$7+1%)/4)*1))),A39)</f>
        <v>0.62099291893177788</v>
      </c>
      <c r="H39" s="26">
        <f t="shared" si="2"/>
        <v>898.49912957941615</v>
      </c>
    </row>
    <row r="40" spans="1:8">
      <c r="A40" s="2">
        <v>33</v>
      </c>
      <c r="B40" s="26">
        <f t="shared" si="3"/>
        <v>8750</v>
      </c>
      <c r="C40" s="26">
        <f t="shared" si="4"/>
        <v>1250</v>
      </c>
      <c r="D40" s="46">
        <f t="shared" si="5"/>
        <v>7.0000000000000007E-2</v>
      </c>
      <c r="E40" s="26">
        <f t="shared" si="0"/>
        <v>175.00000000000003</v>
      </c>
      <c r="F40" s="26">
        <f t="shared" si="1"/>
        <v>1425</v>
      </c>
      <c r="G40" s="13">
        <f>POWER((1/((1+((D40-CALCOLO!$B$7+1%)/4)*1))),A40)</f>
        <v>0.61181568367662853</v>
      </c>
      <c r="H40" s="26">
        <f t="shared" si="2"/>
        <v>871.83734923919565</v>
      </c>
    </row>
    <row r="41" spans="1:8">
      <c r="A41" s="2">
        <v>34</v>
      </c>
      <c r="B41" s="26">
        <f t="shared" si="3"/>
        <v>7500</v>
      </c>
      <c r="C41" s="26">
        <f t="shared" si="4"/>
        <v>1250</v>
      </c>
      <c r="D41" s="46">
        <f t="shared" si="5"/>
        <v>7.0000000000000007E-2</v>
      </c>
      <c r="E41" s="26">
        <f t="shared" si="0"/>
        <v>153.12500000000003</v>
      </c>
      <c r="F41" s="26">
        <f t="shared" si="1"/>
        <v>1403.125</v>
      </c>
      <c r="G41" s="13">
        <f>POWER((1/((1+((D41-CALCOLO!$B$7+1%)/4)*1))),A41)</f>
        <v>0.60277407258781146</v>
      </c>
      <c r="H41" s="26">
        <f t="shared" si="2"/>
        <v>845.7673705997729</v>
      </c>
    </row>
    <row r="42" spans="1:8">
      <c r="A42" s="2">
        <v>35</v>
      </c>
      <c r="B42" s="26">
        <f t="shared" si="3"/>
        <v>6250</v>
      </c>
      <c r="C42" s="26">
        <f t="shared" si="4"/>
        <v>1250</v>
      </c>
      <c r="D42" s="46">
        <f t="shared" si="5"/>
        <v>7.0000000000000007E-2</v>
      </c>
      <c r="E42" s="26">
        <f t="shared" si="0"/>
        <v>131.25</v>
      </c>
      <c r="F42" s="26">
        <f t="shared" si="1"/>
        <v>1381.25</v>
      </c>
      <c r="G42" s="13">
        <f>POWER((1/((1+((D42-CALCOLO!$B$7+1%)/4)*1))),A42)</f>
        <v>0.59386608136730201</v>
      </c>
      <c r="H42" s="26">
        <f t="shared" si="2"/>
        <v>820.27752488858596</v>
      </c>
    </row>
    <row r="43" spans="1:8">
      <c r="A43" s="2">
        <v>36</v>
      </c>
      <c r="B43" s="26">
        <f t="shared" si="3"/>
        <v>5000</v>
      </c>
      <c r="C43" s="26">
        <f t="shared" si="4"/>
        <v>1250</v>
      </c>
      <c r="D43" s="46">
        <f t="shared" si="5"/>
        <v>7.0000000000000007E-2</v>
      </c>
      <c r="E43" s="26">
        <f t="shared" si="0"/>
        <v>109.37500000000001</v>
      </c>
      <c r="F43" s="26">
        <f t="shared" si="1"/>
        <v>1359.375</v>
      </c>
      <c r="G43" s="13">
        <f>POWER((1/((1+((D43-CALCOLO!$B$7+1%)/4)*1))),A43)</f>
        <v>0.5850897353372434</v>
      </c>
      <c r="H43" s="26">
        <f t="shared" si="2"/>
        <v>795.3563589740653</v>
      </c>
    </row>
    <row r="44" spans="1:8">
      <c r="A44" s="2">
        <v>37</v>
      </c>
      <c r="B44" s="26">
        <f t="shared" si="3"/>
        <v>3750</v>
      </c>
      <c r="C44" s="26">
        <f t="shared" si="4"/>
        <v>1250</v>
      </c>
      <c r="D44" s="46">
        <f t="shared" si="5"/>
        <v>7.0000000000000007E-2</v>
      </c>
      <c r="E44" s="26">
        <f t="shared" si="0"/>
        <v>87.500000000000014</v>
      </c>
      <c r="F44" s="26">
        <f t="shared" si="1"/>
        <v>1337.5</v>
      </c>
      <c r="G44" s="13">
        <f>POWER((1/((1+((D44-CALCOLO!$B$7+1%)/4)*1))),A44)</f>
        <v>0.57644308900221031</v>
      </c>
      <c r="H44" s="26">
        <f t="shared" si="2"/>
        <v>770.99263154045627</v>
      </c>
    </row>
    <row r="45" spans="1:8">
      <c r="A45" s="2">
        <v>38</v>
      </c>
      <c r="B45" s="26">
        <f t="shared" si="3"/>
        <v>2500</v>
      </c>
      <c r="C45" s="26">
        <f t="shared" si="4"/>
        <v>1250</v>
      </c>
      <c r="D45" s="46">
        <f t="shared" si="5"/>
        <v>7.0000000000000007E-2</v>
      </c>
      <c r="E45" s="26">
        <f t="shared" si="0"/>
        <v>65.625</v>
      </c>
      <c r="F45" s="26">
        <f t="shared" si="1"/>
        <v>1315.625</v>
      </c>
      <c r="G45" s="13">
        <f>POWER((1/((1+((D45-CALCOLO!$B$7+1%)/4)*1))),A45)</f>
        <v>0.5679242256179412</v>
      </c>
      <c r="H45" s="26">
        <f t="shared" si="2"/>
        <v>747.17530932860393</v>
      </c>
    </row>
    <row r="46" spans="1:8">
      <c r="A46" s="2">
        <v>39</v>
      </c>
      <c r="B46" s="26">
        <f t="shared" si="3"/>
        <v>1250</v>
      </c>
      <c r="C46" s="26">
        <f t="shared" si="4"/>
        <v>1250</v>
      </c>
      <c r="D46" s="46">
        <f t="shared" si="5"/>
        <v>7.0000000000000007E-2</v>
      </c>
      <c r="E46" s="26">
        <f t="shared" si="0"/>
        <v>43.750000000000007</v>
      </c>
      <c r="F46" s="26">
        <f t="shared" si="1"/>
        <v>1293.75</v>
      </c>
      <c r="G46" s="13">
        <f>POWER((1/((1+((D46-CALCOLO!$B$7+1%)/4)*1))),A46)</f>
        <v>0.55953125676644466</v>
      </c>
      <c r="H46" s="26">
        <f t="shared" si="2"/>
        <v>723.89356344158773</v>
      </c>
    </row>
    <row r="47" spans="1:8">
      <c r="A47" s="2">
        <v>40</v>
      </c>
      <c r="B47" s="26">
        <f t="shared" si="3"/>
        <v>0</v>
      </c>
      <c r="C47" s="26">
        <f t="shared" si="4"/>
        <v>1250</v>
      </c>
      <c r="D47" s="46">
        <f t="shared" si="5"/>
        <v>7.0000000000000007E-2</v>
      </c>
      <c r="E47" s="26">
        <f t="shared" si="0"/>
        <v>21.875000000000004</v>
      </c>
      <c r="F47" s="26">
        <f t="shared" si="1"/>
        <v>1271.875</v>
      </c>
      <c r="G47" s="13">
        <f>POWER((1/((1+((D47-CALCOLO!$B$7+1%)/4)*1))),A47)</f>
        <v>0.55126232193738389</v>
      </c>
      <c r="H47" s="26">
        <f t="shared" si="2"/>
        <v>701.13676571411008</v>
      </c>
    </row>
    <row r="48" spans="1:8">
      <c r="B48" s="26"/>
      <c r="C48" s="26"/>
      <c r="D48" s="39"/>
    </row>
    <row r="49" spans="1:8">
      <c r="D49" s="39"/>
      <c r="E49" s="27" t="s">
        <v>27</v>
      </c>
      <c r="F49" s="26"/>
      <c r="G49" s="14" t="s">
        <v>47</v>
      </c>
      <c r="H49" s="28">
        <f>SUM(H8:H48)</f>
        <v>52100.865582463746</v>
      </c>
    </row>
    <row r="50" spans="1:8">
      <c r="D50" s="39"/>
    </row>
    <row r="51" spans="1:8">
      <c r="A51" s="1" t="s">
        <v>28</v>
      </c>
      <c r="B51" s="26"/>
      <c r="C51" s="26"/>
      <c r="D51" s="47"/>
      <c r="E51" s="26"/>
      <c r="F51" s="26"/>
      <c r="G51" s="13"/>
    </row>
    <row r="52" spans="1:8">
      <c r="A52" s="36" t="s">
        <v>50</v>
      </c>
      <c r="D52" s="39"/>
    </row>
    <row r="53" spans="1:8">
      <c r="A53" s="9" t="s">
        <v>2</v>
      </c>
      <c r="B53" s="22" t="s">
        <v>3</v>
      </c>
      <c r="C53" s="22" t="s">
        <v>4</v>
      </c>
      <c r="D53" s="48" t="s">
        <v>5</v>
      </c>
      <c r="E53" s="22" t="s">
        <v>6</v>
      </c>
      <c r="F53" s="22" t="s">
        <v>7</v>
      </c>
      <c r="G53" s="10" t="s">
        <v>8</v>
      </c>
      <c r="H53" s="22" t="s">
        <v>9</v>
      </c>
    </row>
    <row r="54" spans="1:8">
      <c r="A54" s="4" t="s">
        <v>10</v>
      </c>
      <c r="B54" s="23" t="s">
        <v>11</v>
      </c>
      <c r="C54" s="24" t="s">
        <v>12</v>
      </c>
      <c r="D54" s="49" t="s">
        <v>13</v>
      </c>
      <c r="E54" s="23" t="s">
        <v>14</v>
      </c>
      <c r="F54" s="23" t="s">
        <v>0</v>
      </c>
      <c r="G54" s="12" t="s">
        <v>15</v>
      </c>
      <c r="H54" s="23" t="s">
        <v>0</v>
      </c>
    </row>
    <row r="55" spans="1:8">
      <c r="A55" s="4" t="s">
        <v>16</v>
      </c>
      <c r="D55" s="50" t="s">
        <v>18</v>
      </c>
      <c r="E55" s="23" t="s">
        <v>19</v>
      </c>
      <c r="F55" s="23" t="s">
        <v>20</v>
      </c>
      <c r="G55" s="12" t="s">
        <v>21</v>
      </c>
      <c r="H55" s="23" t="s">
        <v>22</v>
      </c>
    </row>
    <row r="56" spans="1:8">
      <c r="B56" s="23" t="s">
        <v>29</v>
      </c>
      <c r="D56" s="49" t="s">
        <v>30</v>
      </c>
      <c r="H56" s="23" t="s">
        <v>26</v>
      </c>
    </row>
    <row r="57" spans="1:8">
      <c r="B57" s="55">
        <f>+B7</f>
        <v>50000</v>
      </c>
      <c r="D57" s="49"/>
      <c r="H57" s="23"/>
    </row>
    <row r="58" spans="1:8">
      <c r="A58" s="5">
        <v>1</v>
      </c>
      <c r="B58" s="26">
        <f>+B57-C58</f>
        <v>48750</v>
      </c>
      <c r="C58" s="26">
        <f>+B57/40</f>
        <v>1250</v>
      </c>
      <c r="D58" s="47">
        <f>+E118</f>
        <v>3.5000000000000003E-2</v>
      </c>
      <c r="E58" s="26">
        <f t="shared" ref="E58:E97" si="6">(B57*D58)/4</f>
        <v>437.50000000000006</v>
      </c>
      <c r="F58" s="26">
        <f t="shared" ref="F58:F97" si="7">E58+C58</f>
        <v>1687.5</v>
      </c>
      <c r="G58" s="13">
        <f>+G8</f>
        <v>0.98522167487684742</v>
      </c>
      <c r="H58" s="26">
        <f t="shared" ref="H58:H97" si="8">F58*G58</f>
        <v>1662.56157635468</v>
      </c>
    </row>
    <row r="59" spans="1:8">
      <c r="A59" s="5">
        <v>2</v>
      </c>
      <c r="B59" s="26">
        <f t="shared" ref="B59:B97" si="9">+B58-C58</f>
        <v>47500</v>
      </c>
      <c r="C59" s="26">
        <f t="shared" ref="C59:C97" si="10">+C58</f>
        <v>1250</v>
      </c>
      <c r="D59" s="47">
        <f t="shared" ref="D59:D97" si="11">+D58</f>
        <v>3.5000000000000003E-2</v>
      </c>
      <c r="E59" s="26">
        <f t="shared" si="6"/>
        <v>426.56250000000006</v>
      </c>
      <c r="F59" s="26">
        <f t="shared" si="7"/>
        <v>1676.5625</v>
      </c>
      <c r="G59" s="13">
        <f t="shared" ref="G59:G97" si="12">+G9</f>
        <v>0.97066174864714039</v>
      </c>
      <c r="H59" s="26">
        <f t="shared" si="8"/>
        <v>1627.3750879662214</v>
      </c>
    </row>
    <row r="60" spans="1:8">
      <c r="A60" s="5">
        <v>3</v>
      </c>
      <c r="B60" s="26">
        <f t="shared" si="9"/>
        <v>46250</v>
      </c>
      <c r="C60" s="26">
        <f t="shared" si="10"/>
        <v>1250</v>
      </c>
      <c r="D60" s="47">
        <f t="shared" si="11"/>
        <v>3.5000000000000003E-2</v>
      </c>
      <c r="E60" s="26">
        <f t="shared" si="6"/>
        <v>415.62500000000006</v>
      </c>
      <c r="F60" s="26">
        <f t="shared" si="7"/>
        <v>1665.625</v>
      </c>
      <c r="G60" s="13">
        <f t="shared" si="12"/>
        <v>0.95631699374102519</v>
      </c>
      <c r="H60" s="26">
        <f t="shared" si="8"/>
        <v>1592.8654926998952</v>
      </c>
    </row>
    <row r="61" spans="1:8">
      <c r="A61" s="5">
        <v>4</v>
      </c>
      <c r="B61" s="26">
        <f t="shared" si="9"/>
        <v>45000</v>
      </c>
      <c r="C61" s="26">
        <f t="shared" si="10"/>
        <v>1250</v>
      </c>
      <c r="D61" s="47">
        <f t="shared" si="11"/>
        <v>3.5000000000000003E-2</v>
      </c>
      <c r="E61" s="26">
        <f t="shared" si="6"/>
        <v>404.68750000000006</v>
      </c>
      <c r="F61" s="26">
        <f t="shared" si="7"/>
        <v>1654.6875</v>
      </c>
      <c r="G61" s="13">
        <f t="shared" si="12"/>
        <v>0.94218423028672438</v>
      </c>
      <c r="H61" s="26">
        <f t="shared" si="8"/>
        <v>1559.0204685525644</v>
      </c>
    </row>
    <row r="62" spans="1:8">
      <c r="A62" s="5">
        <v>5</v>
      </c>
      <c r="B62" s="26">
        <f t="shared" si="9"/>
        <v>43750</v>
      </c>
      <c r="C62" s="26">
        <f t="shared" si="10"/>
        <v>1250</v>
      </c>
      <c r="D62" s="47">
        <f t="shared" si="11"/>
        <v>3.5000000000000003E-2</v>
      </c>
      <c r="E62" s="26">
        <f t="shared" si="6"/>
        <v>393.75000000000006</v>
      </c>
      <c r="F62" s="26">
        <f t="shared" si="7"/>
        <v>1643.75</v>
      </c>
      <c r="G62" s="13">
        <f t="shared" si="12"/>
        <v>0.92826032540563985</v>
      </c>
      <c r="H62" s="26">
        <f t="shared" si="8"/>
        <v>1525.8279098855205</v>
      </c>
    </row>
    <row r="63" spans="1:8">
      <c r="A63" s="5">
        <v>6</v>
      </c>
      <c r="B63" s="26">
        <f t="shared" si="9"/>
        <v>42500</v>
      </c>
      <c r="C63" s="26">
        <f t="shared" si="10"/>
        <v>1250</v>
      </c>
      <c r="D63" s="47">
        <f t="shared" si="11"/>
        <v>3.5000000000000003E-2</v>
      </c>
      <c r="E63" s="26">
        <f t="shared" si="6"/>
        <v>382.81250000000006</v>
      </c>
      <c r="F63" s="26">
        <f t="shared" si="7"/>
        <v>1632.8125</v>
      </c>
      <c r="G63" s="13">
        <f t="shared" si="12"/>
        <v>0.91454219251787194</v>
      </c>
      <c r="H63" s="26">
        <f t="shared" si="8"/>
        <v>1493.2759237205878</v>
      </c>
    </row>
    <row r="64" spans="1:8">
      <c r="A64" s="5">
        <v>7</v>
      </c>
      <c r="B64" s="26">
        <f t="shared" si="9"/>
        <v>41250</v>
      </c>
      <c r="C64" s="26">
        <f t="shared" si="10"/>
        <v>1250</v>
      </c>
      <c r="D64" s="47">
        <f t="shared" si="11"/>
        <v>3.5000000000000003E-2</v>
      </c>
      <c r="E64" s="26">
        <f t="shared" si="6"/>
        <v>371.87500000000006</v>
      </c>
      <c r="F64" s="26">
        <f t="shared" si="7"/>
        <v>1621.875</v>
      </c>
      <c r="G64" s="13">
        <f t="shared" si="12"/>
        <v>0.90102679065800206</v>
      </c>
      <c r="H64" s="26">
        <f t="shared" si="8"/>
        <v>1461.3528260984472</v>
      </c>
    </row>
    <row r="65" spans="1:8">
      <c r="A65" s="5">
        <v>8</v>
      </c>
      <c r="B65" s="26">
        <f t="shared" si="9"/>
        <v>40000</v>
      </c>
      <c r="C65" s="26">
        <f t="shared" si="10"/>
        <v>1250</v>
      </c>
      <c r="D65" s="47">
        <f t="shared" si="11"/>
        <v>3.5000000000000003E-2</v>
      </c>
      <c r="E65" s="26">
        <f t="shared" si="6"/>
        <v>360.93750000000006</v>
      </c>
      <c r="F65" s="26">
        <f t="shared" si="7"/>
        <v>1610.9375</v>
      </c>
      <c r="G65" s="13">
        <f t="shared" si="12"/>
        <v>0.88771112380098727</v>
      </c>
      <c r="H65" s="26">
        <f t="shared" si="8"/>
        <v>1430.0471384981529</v>
      </c>
    </row>
    <row r="66" spans="1:8">
      <c r="A66" s="5">
        <v>9</v>
      </c>
      <c r="B66" s="26">
        <f t="shared" si="9"/>
        <v>38750</v>
      </c>
      <c r="C66" s="26">
        <f t="shared" si="10"/>
        <v>1250</v>
      </c>
      <c r="D66" s="47">
        <f t="shared" si="11"/>
        <v>3.5000000000000003E-2</v>
      </c>
      <c r="E66" s="26">
        <f t="shared" si="6"/>
        <v>350.00000000000006</v>
      </c>
      <c r="F66" s="26">
        <f t="shared" si="7"/>
        <v>1600</v>
      </c>
      <c r="G66" s="13">
        <f t="shared" si="12"/>
        <v>0.87459224019801718</v>
      </c>
      <c r="H66" s="26">
        <f t="shared" si="8"/>
        <v>1399.3475843168276</v>
      </c>
    </row>
    <row r="67" spans="1:8">
      <c r="A67" s="5">
        <v>10</v>
      </c>
      <c r="B67" s="26">
        <f t="shared" si="9"/>
        <v>37500</v>
      </c>
      <c r="C67" s="26">
        <f t="shared" si="10"/>
        <v>1250</v>
      </c>
      <c r="D67" s="47">
        <f t="shared" si="11"/>
        <v>3.5000000000000003E-2</v>
      </c>
      <c r="E67" s="26">
        <f t="shared" si="6"/>
        <v>339.06250000000006</v>
      </c>
      <c r="F67" s="26">
        <f t="shared" si="7"/>
        <v>1589.0625</v>
      </c>
      <c r="G67" s="13">
        <f t="shared" si="12"/>
        <v>0.8616672317221844</v>
      </c>
      <c r="H67" s="26">
        <f t="shared" si="8"/>
        <v>1369.2430854085337</v>
      </c>
    </row>
    <row r="68" spans="1:8">
      <c r="A68" s="5">
        <v>11</v>
      </c>
      <c r="B68" s="26">
        <f t="shared" si="9"/>
        <v>36250</v>
      </c>
      <c r="C68" s="26">
        <f t="shared" si="10"/>
        <v>1250</v>
      </c>
      <c r="D68" s="47">
        <f t="shared" si="11"/>
        <v>3.5000000000000003E-2</v>
      </c>
      <c r="E68" s="26">
        <f t="shared" si="6"/>
        <v>328.12500000000006</v>
      </c>
      <c r="F68" s="26">
        <f t="shared" si="7"/>
        <v>1578.125</v>
      </c>
      <c r="G68" s="13">
        <f t="shared" si="12"/>
        <v>0.84893323322382719</v>
      </c>
      <c r="H68" s="26">
        <f t="shared" si="8"/>
        <v>1339.7227586813524</v>
      </c>
    </row>
    <row r="69" spans="1:8">
      <c r="A69" s="5">
        <v>12</v>
      </c>
      <c r="B69" s="26">
        <f t="shared" si="9"/>
        <v>35000</v>
      </c>
      <c r="C69" s="26">
        <f t="shared" si="10"/>
        <v>1250</v>
      </c>
      <c r="D69" s="47">
        <f t="shared" si="11"/>
        <v>3.5000000000000003E-2</v>
      </c>
      <c r="E69" s="26">
        <f t="shared" si="6"/>
        <v>317.18750000000006</v>
      </c>
      <c r="F69" s="26">
        <f t="shared" si="7"/>
        <v>1567.1875</v>
      </c>
      <c r="G69" s="13">
        <f t="shared" si="12"/>
        <v>0.83638742189539628</v>
      </c>
      <c r="H69" s="26">
        <f t="shared" si="8"/>
        <v>1310.7759127516913</v>
      </c>
    </row>
    <row r="70" spans="1:8">
      <c r="A70" s="5">
        <v>13</v>
      </c>
      <c r="B70" s="26">
        <f t="shared" si="9"/>
        <v>33750</v>
      </c>
      <c r="C70" s="26">
        <f t="shared" si="10"/>
        <v>1250</v>
      </c>
      <c r="D70" s="47">
        <f t="shared" si="11"/>
        <v>3.5000000000000003E-2</v>
      </c>
      <c r="E70" s="26">
        <f t="shared" si="6"/>
        <v>306.25000000000006</v>
      </c>
      <c r="F70" s="26">
        <f t="shared" si="7"/>
        <v>1556.25</v>
      </c>
      <c r="G70" s="13">
        <f t="shared" si="12"/>
        <v>0.82402701664571065</v>
      </c>
      <c r="H70" s="26">
        <f t="shared" si="8"/>
        <v>1282.3920446548873</v>
      </c>
    </row>
    <row r="71" spans="1:8">
      <c r="A71" s="5">
        <v>14</v>
      </c>
      <c r="B71" s="26">
        <f t="shared" si="9"/>
        <v>32500</v>
      </c>
      <c r="C71" s="26">
        <f t="shared" si="10"/>
        <v>1250</v>
      </c>
      <c r="D71" s="47">
        <f t="shared" si="11"/>
        <v>3.5000000000000003E-2</v>
      </c>
      <c r="E71" s="26">
        <f t="shared" si="6"/>
        <v>295.3125</v>
      </c>
      <c r="F71" s="26">
        <f t="shared" si="7"/>
        <v>1545.3125</v>
      </c>
      <c r="G71" s="13">
        <f t="shared" si="12"/>
        <v>0.81184927748345892</v>
      </c>
      <c r="H71" s="26">
        <f t="shared" si="8"/>
        <v>1254.5608366111576</v>
      </c>
    </row>
    <row r="72" spans="1:8">
      <c r="A72" s="5">
        <v>15</v>
      </c>
      <c r="B72" s="26">
        <f t="shared" si="9"/>
        <v>31250</v>
      </c>
      <c r="C72" s="26">
        <f t="shared" si="10"/>
        <v>1250</v>
      </c>
      <c r="D72" s="47">
        <f t="shared" si="11"/>
        <v>3.5000000000000003E-2</v>
      </c>
      <c r="E72" s="26">
        <f t="shared" si="6"/>
        <v>284.375</v>
      </c>
      <c r="F72" s="26">
        <f t="shared" si="7"/>
        <v>1534.375</v>
      </c>
      <c r="G72" s="13">
        <f t="shared" si="12"/>
        <v>0.79985150490981194</v>
      </c>
      <c r="H72" s="26">
        <f t="shared" si="8"/>
        <v>1227.2721528459927</v>
      </c>
    </row>
    <row r="73" spans="1:8">
      <c r="A73" s="2">
        <v>16</v>
      </c>
      <c r="B73" s="26">
        <f t="shared" si="9"/>
        <v>30000</v>
      </c>
      <c r="C73" s="26">
        <f t="shared" si="10"/>
        <v>1250</v>
      </c>
      <c r="D73" s="47">
        <f t="shared" si="11"/>
        <v>3.5000000000000003E-2</v>
      </c>
      <c r="E73" s="26">
        <f t="shared" si="6"/>
        <v>273.4375</v>
      </c>
      <c r="F73" s="26">
        <f t="shared" si="7"/>
        <v>1523.4375</v>
      </c>
      <c r="G73" s="13">
        <f t="shared" si="12"/>
        <v>0.78803103932001173</v>
      </c>
      <c r="H73" s="26">
        <f t="shared" si="8"/>
        <v>1200.5160364640803</v>
      </c>
    </row>
    <row r="74" spans="1:8">
      <c r="A74" s="2">
        <v>17</v>
      </c>
      <c r="B74" s="26">
        <f t="shared" si="9"/>
        <v>28750</v>
      </c>
      <c r="C74" s="26">
        <f t="shared" si="10"/>
        <v>1250</v>
      </c>
      <c r="D74" s="47">
        <f t="shared" si="11"/>
        <v>3.5000000000000003E-2</v>
      </c>
      <c r="E74" s="26">
        <f t="shared" si="6"/>
        <v>262.5</v>
      </c>
      <c r="F74" s="26">
        <f t="shared" si="7"/>
        <v>1512.5</v>
      </c>
      <c r="G74" s="13">
        <f t="shared" si="12"/>
        <v>0.77638526041380473</v>
      </c>
      <c r="H74" s="26">
        <f t="shared" si="8"/>
        <v>1174.2827063758796</v>
      </c>
    </row>
    <row r="75" spans="1:8">
      <c r="A75" s="2">
        <v>18</v>
      </c>
      <c r="B75" s="26">
        <f t="shared" si="9"/>
        <v>27500</v>
      </c>
      <c r="C75" s="26">
        <f t="shared" si="10"/>
        <v>1250</v>
      </c>
      <c r="D75" s="47">
        <f t="shared" si="11"/>
        <v>3.5000000000000003E-2</v>
      </c>
      <c r="E75" s="26">
        <f t="shared" si="6"/>
        <v>251.56250000000003</v>
      </c>
      <c r="F75" s="26">
        <f t="shared" si="7"/>
        <v>1501.5625</v>
      </c>
      <c r="G75" s="13">
        <f t="shared" si="12"/>
        <v>0.76491158661458603</v>
      </c>
      <c r="H75" s="26">
        <f t="shared" si="8"/>
        <v>1148.5625542759644</v>
      </c>
    </row>
    <row r="76" spans="1:8">
      <c r="A76" s="2">
        <v>19</v>
      </c>
      <c r="B76" s="26">
        <f t="shared" si="9"/>
        <v>26250</v>
      </c>
      <c r="C76" s="26">
        <f t="shared" si="10"/>
        <v>1250</v>
      </c>
      <c r="D76" s="47">
        <f t="shared" si="11"/>
        <v>3.5000000000000003E-2</v>
      </c>
      <c r="E76" s="26">
        <f t="shared" si="6"/>
        <v>240.62500000000003</v>
      </c>
      <c r="F76" s="26">
        <f t="shared" si="7"/>
        <v>1490.625</v>
      </c>
      <c r="G76" s="13">
        <f t="shared" si="12"/>
        <v>0.75360747449712928</v>
      </c>
      <c r="H76" s="26">
        <f t="shared" si="8"/>
        <v>1123.3461416722832</v>
      </c>
    </row>
    <row r="77" spans="1:8">
      <c r="A77" s="2">
        <v>20</v>
      </c>
      <c r="B77" s="26">
        <f t="shared" si="9"/>
        <v>25000</v>
      </c>
      <c r="C77" s="26">
        <f t="shared" si="10"/>
        <v>1250</v>
      </c>
      <c r="D77" s="47">
        <f t="shared" si="11"/>
        <v>3.5000000000000003E-2</v>
      </c>
      <c r="E77" s="26">
        <f t="shared" si="6"/>
        <v>229.68750000000003</v>
      </c>
      <c r="F77" s="26">
        <f t="shared" si="7"/>
        <v>1479.6875</v>
      </c>
      <c r="G77" s="13">
        <f t="shared" si="12"/>
        <v>0.74247041822377269</v>
      </c>
      <c r="H77" s="26">
        <f t="shared" si="8"/>
        <v>1098.6241969654886</v>
      </c>
    </row>
    <row r="78" spans="1:8">
      <c r="A78" s="2">
        <v>21</v>
      </c>
      <c r="B78" s="26">
        <f t="shared" si="9"/>
        <v>23750</v>
      </c>
      <c r="C78" s="26">
        <f t="shared" si="10"/>
        <v>1250</v>
      </c>
      <c r="D78" s="47">
        <f t="shared" si="11"/>
        <v>3.5000000000000003E-2</v>
      </c>
      <c r="E78" s="26">
        <f t="shared" si="6"/>
        <v>218.75000000000003</v>
      </c>
      <c r="F78" s="26">
        <f t="shared" si="7"/>
        <v>1468.75</v>
      </c>
      <c r="G78" s="13">
        <f t="shared" si="12"/>
        <v>0.73149794898893861</v>
      </c>
      <c r="H78" s="26">
        <f t="shared" si="8"/>
        <v>1074.3876125775037</v>
      </c>
    </row>
    <row r="79" spans="1:8">
      <c r="A79" s="2">
        <v>22</v>
      </c>
      <c r="B79" s="26">
        <f t="shared" si="9"/>
        <v>22500</v>
      </c>
      <c r="C79" s="26">
        <f t="shared" si="10"/>
        <v>1250</v>
      </c>
      <c r="D79" s="47">
        <f t="shared" si="11"/>
        <v>3.5000000000000003E-2</v>
      </c>
      <c r="E79" s="26">
        <f t="shared" si="6"/>
        <v>207.81250000000003</v>
      </c>
      <c r="F79" s="26">
        <f t="shared" si="7"/>
        <v>1457.8125</v>
      </c>
      <c r="G79" s="13">
        <f t="shared" si="12"/>
        <v>0.72068763447186091</v>
      </c>
      <c r="H79" s="26">
        <f t="shared" si="8"/>
        <v>1050.6274421285098</v>
      </c>
    </row>
    <row r="80" spans="1:8">
      <c r="A80" s="2">
        <v>23</v>
      </c>
      <c r="B80" s="26">
        <f t="shared" si="9"/>
        <v>21250</v>
      </c>
      <c r="C80" s="26">
        <f t="shared" si="10"/>
        <v>1250</v>
      </c>
      <c r="D80" s="47">
        <f t="shared" si="11"/>
        <v>3.5000000000000003E-2</v>
      </c>
      <c r="E80" s="26">
        <f t="shared" si="6"/>
        <v>196.87500000000003</v>
      </c>
      <c r="F80" s="26">
        <f t="shared" si="7"/>
        <v>1446.875</v>
      </c>
      <c r="G80" s="13">
        <f t="shared" si="12"/>
        <v>0.71003707829740004</v>
      </c>
      <c r="H80" s="26">
        <f t="shared" si="8"/>
        <v>1027.3348976615507</v>
      </c>
    </row>
    <row r="81" spans="1:8">
      <c r="A81" s="2">
        <v>24</v>
      </c>
      <c r="B81" s="26">
        <f t="shared" si="9"/>
        <v>20000</v>
      </c>
      <c r="C81" s="26">
        <f t="shared" si="10"/>
        <v>1250</v>
      </c>
      <c r="D81" s="47">
        <f t="shared" si="11"/>
        <v>3.5000000000000003E-2</v>
      </c>
      <c r="E81" s="26">
        <f t="shared" si="6"/>
        <v>185.93750000000003</v>
      </c>
      <c r="F81" s="26">
        <f t="shared" si="7"/>
        <v>1435.9375</v>
      </c>
      <c r="G81" s="13">
        <f t="shared" si="12"/>
        <v>0.69954391950482764</v>
      </c>
      <c r="H81" s="26">
        <f t="shared" si="8"/>
        <v>1004.5013469139634</v>
      </c>
    </row>
    <row r="82" spans="1:8">
      <c r="A82" s="2">
        <v>25</v>
      </c>
      <c r="B82" s="26">
        <f t="shared" si="9"/>
        <v>18750</v>
      </c>
      <c r="C82" s="26">
        <f t="shared" si="10"/>
        <v>1250</v>
      </c>
      <c r="D82" s="47">
        <f t="shared" si="11"/>
        <v>3.5000000000000003E-2</v>
      </c>
      <c r="E82" s="26">
        <f t="shared" si="6"/>
        <v>175.00000000000003</v>
      </c>
      <c r="F82" s="26">
        <f t="shared" si="7"/>
        <v>1425</v>
      </c>
      <c r="G82" s="13">
        <f t="shared" si="12"/>
        <v>0.68920583202446084</v>
      </c>
      <c r="H82" s="26">
        <f t="shared" si="8"/>
        <v>982.1183106348567</v>
      </c>
    </row>
    <row r="83" spans="1:8">
      <c r="A83" s="2">
        <v>26</v>
      </c>
      <c r="B83" s="26">
        <f t="shared" si="9"/>
        <v>17500</v>
      </c>
      <c r="C83" s="26">
        <f t="shared" si="10"/>
        <v>1250</v>
      </c>
      <c r="D83" s="47">
        <f t="shared" si="11"/>
        <v>3.5000000000000003E-2</v>
      </c>
      <c r="E83" s="26">
        <f t="shared" si="6"/>
        <v>164.06250000000003</v>
      </c>
      <c r="F83" s="26">
        <f t="shared" si="7"/>
        <v>1414.0625</v>
      </c>
      <c r="G83" s="13">
        <f t="shared" si="12"/>
        <v>0.6790205241620304</v>
      </c>
      <c r="H83" s="26">
        <f t="shared" si="8"/>
        <v>960.17745994787117</v>
      </c>
    </row>
    <row r="84" spans="1:8">
      <c r="A84" s="2">
        <v>27</v>
      </c>
      <c r="B84" s="26">
        <f t="shared" si="9"/>
        <v>16250</v>
      </c>
      <c r="C84" s="26">
        <f t="shared" si="10"/>
        <v>1250</v>
      </c>
      <c r="D84" s="47">
        <f t="shared" si="11"/>
        <v>3.5000000000000003E-2</v>
      </c>
      <c r="E84" s="26">
        <f t="shared" si="6"/>
        <v>153.12500000000003</v>
      </c>
      <c r="F84" s="26">
        <f t="shared" si="7"/>
        <v>1403.125</v>
      </c>
      <c r="G84" s="13">
        <f t="shared" si="12"/>
        <v>0.66898573809067041</v>
      </c>
      <c r="H84" s="26">
        <f t="shared" si="8"/>
        <v>938.67061375847197</v>
      </c>
    </row>
    <row r="85" spans="1:8">
      <c r="A85" s="2">
        <v>28</v>
      </c>
      <c r="B85" s="26">
        <f t="shared" si="9"/>
        <v>15000</v>
      </c>
      <c r="C85" s="26">
        <f t="shared" si="10"/>
        <v>1250</v>
      </c>
      <c r="D85" s="47">
        <f t="shared" si="11"/>
        <v>3.5000000000000003E-2</v>
      </c>
      <c r="E85" s="26">
        <f t="shared" si="6"/>
        <v>142.1875</v>
      </c>
      <c r="F85" s="26">
        <f t="shared" si="7"/>
        <v>1392.1875</v>
      </c>
      <c r="G85" s="13">
        <f t="shared" si="12"/>
        <v>0.65909924935041431</v>
      </c>
      <c r="H85" s="26">
        <f t="shared" si="8"/>
        <v>917.58973620502991</v>
      </c>
    </row>
    <row r="86" spans="1:8">
      <c r="A86" s="2">
        <v>29</v>
      </c>
      <c r="B86" s="26">
        <f t="shared" si="9"/>
        <v>13750</v>
      </c>
      <c r="C86" s="26">
        <f t="shared" si="10"/>
        <v>1250</v>
      </c>
      <c r="D86" s="47">
        <f t="shared" si="11"/>
        <v>3.5000000000000003E-2</v>
      </c>
      <c r="E86" s="26">
        <f t="shared" si="6"/>
        <v>131.25</v>
      </c>
      <c r="F86" s="26">
        <f t="shared" si="7"/>
        <v>1381.25</v>
      </c>
      <c r="G86" s="13">
        <f t="shared" si="12"/>
        <v>0.64935886635508799</v>
      </c>
      <c r="H86" s="26">
        <f t="shared" si="8"/>
        <v>896.92693415296526</v>
      </c>
    </row>
    <row r="87" spans="1:8">
      <c r="A87" s="2">
        <v>30</v>
      </c>
      <c r="B87" s="26">
        <f t="shared" si="9"/>
        <v>12500</v>
      </c>
      <c r="C87" s="26">
        <f t="shared" si="10"/>
        <v>1250</v>
      </c>
      <c r="D87" s="47">
        <f t="shared" si="11"/>
        <v>3.5000000000000003E-2</v>
      </c>
      <c r="E87" s="26">
        <f t="shared" si="6"/>
        <v>120.31250000000001</v>
      </c>
      <c r="F87" s="26">
        <f t="shared" si="7"/>
        <v>1370.3125</v>
      </c>
      <c r="G87" s="13">
        <f t="shared" si="12"/>
        <v>0.63976242990649068</v>
      </c>
      <c r="H87" s="26">
        <f t="shared" si="8"/>
        <v>876.67445473123803</v>
      </c>
    </row>
    <row r="88" spans="1:8">
      <c r="A88" s="2">
        <v>31</v>
      </c>
      <c r="B88" s="26">
        <f t="shared" si="9"/>
        <v>11250</v>
      </c>
      <c r="C88" s="26">
        <f t="shared" si="10"/>
        <v>1250</v>
      </c>
      <c r="D88" s="47">
        <f t="shared" si="11"/>
        <v>3.5000000000000003E-2</v>
      </c>
      <c r="E88" s="26">
        <f t="shared" si="6"/>
        <v>109.37500000000001</v>
      </c>
      <c r="F88" s="26">
        <f t="shared" si="7"/>
        <v>1359.375</v>
      </c>
      <c r="G88" s="13">
        <f t="shared" si="12"/>
        <v>0.63030781271575453</v>
      </c>
      <c r="H88" s="26">
        <f t="shared" si="8"/>
        <v>856.82468291047883</v>
      </c>
    </row>
    <row r="89" spans="1:8">
      <c r="A89" s="2">
        <v>32</v>
      </c>
      <c r="B89" s="26">
        <f t="shared" si="9"/>
        <v>10000</v>
      </c>
      <c r="C89" s="26">
        <f t="shared" si="10"/>
        <v>1250</v>
      </c>
      <c r="D89" s="47">
        <f t="shared" si="11"/>
        <v>3.5000000000000003E-2</v>
      </c>
      <c r="E89" s="26">
        <f t="shared" si="6"/>
        <v>98.437500000000014</v>
      </c>
      <c r="F89" s="26">
        <f t="shared" si="7"/>
        <v>1348.4375</v>
      </c>
      <c r="G89" s="13">
        <f t="shared" si="12"/>
        <v>0.62099291893177788</v>
      </c>
      <c r="H89" s="26">
        <f t="shared" si="8"/>
        <v>837.37013912206919</v>
      </c>
    </row>
    <row r="90" spans="1:8">
      <c r="A90" s="2">
        <v>33</v>
      </c>
      <c r="B90" s="26">
        <f t="shared" si="9"/>
        <v>8750</v>
      </c>
      <c r="C90" s="26">
        <f t="shared" si="10"/>
        <v>1250</v>
      </c>
      <c r="D90" s="47">
        <f t="shared" si="11"/>
        <v>3.5000000000000003E-2</v>
      </c>
      <c r="E90" s="26">
        <f t="shared" si="6"/>
        <v>87.500000000000014</v>
      </c>
      <c r="F90" s="26">
        <f t="shared" si="7"/>
        <v>1337.5</v>
      </c>
      <c r="G90" s="13">
        <f t="shared" si="12"/>
        <v>0.61181568367662853</v>
      </c>
      <c r="H90" s="26">
        <f t="shared" si="8"/>
        <v>818.30347691749068</v>
      </c>
    </row>
    <row r="91" spans="1:8">
      <c r="A91" s="2">
        <v>34</v>
      </c>
      <c r="B91" s="26">
        <f t="shared" si="9"/>
        <v>7500</v>
      </c>
      <c r="C91" s="26">
        <f t="shared" si="10"/>
        <v>1250</v>
      </c>
      <c r="D91" s="47">
        <f t="shared" si="11"/>
        <v>3.5000000000000003E-2</v>
      </c>
      <c r="E91" s="26">
        <f t="shared" si="6"/>
        <v>76.562500000000014</v>
      </c>
      <c r="F91" s="26">
        <f t="shared" si="7"/>
        <v>1326.5625</v>
      </c>
      <c r="G91" s="13">
        <f t="shared" si="12"/>
        <v>0.60277407258781146</v>
      </c>
      <c r="H91" s="26">
        <f t="shared" si="8"/>
        <v>799.61748066726864</v>
      </c>
    </row>
    <row r="92" spans="1:8">
      <c r="A92" s="2">
        <v>35</v>
      </c>
      <c r="B92" s="26">
        <f t="shared" si="9"/>
        <v>6250</v>
      </c>
      <c r="C92" s="26">
        <f t="shared" si="10"/>
        <v>1250</v>
      </c>
      <c r="D92" s="47">
        <f t="shared" si="11"/>
        <v>3.5000000000000003E-2</v>
      </c>
      <c r="E92" s="26">
        <f t="shared" si="6"/>
        <v>65.625</v>
      </c>
      <c r="F92" s="26">
        <f t="shared" si="7"/>
        <v>1315.625</v>
      </c>
      <c r="G92" s="13">
        <f t="shared" si="12"/>
        <v>0.59386608136730201</v>
      </c>
      <c r="H92" s="26">
        <f t="shared" si="8"/>
        <v>781.30506329885668</v>
      </c>
    </row>
    <row r="93" spans="1:8">
      <c r="A93" s="2">
        <v>36</v>
      </c>
      <c r="B93" s="26">
        <f t="shared" si="9"/>
        <v>5000</v>
      </c>
      <c r="C93" s="26">
        <f t="shared" si="10"/>
        <v>1250</v>
      </c>
      <c r="D93" s="47">
        <f t="shared" si="11"/>
        <v>3.5000000000000003E-2</v>
      </c>
      <c r="E93" s="26">
        <f t="shared" si="6"/>
        <v>54.687500000000007</v>
      </c>
      <c r="F93" s="26">
        <f t="shared" si="7"/>
        <v>1304.6875</v>
      </c>
      <c r="G93" s="13">
        <f t="shared" si="12"/>
        <v>0.5850897353372434</v>
      </c>
      <c r="H93" s="26">
        <f t="shared" si="8"/>
        <v>763.35926407280976</v>
      </c>
    </row>
    <row r="94" spans="1:8">
      <c r="A94" s="2">
        <v>37</v>
      </c>
      <c r="B94" s="26">
        <f t="shared" si="9"/>
        <v>3750</v>
      </c>
      <c r="C94" s="26">
        <f t="shared" si="10"/>
        <v>1250</v>
      </c>
      <c r="D94" s="47">
        <f t="shared" si="11"/>
        <v>3.5000000000000003E-2</v>
      </c>
      <c r="E94" s="26">
        <f t="shared" si="6"/>
        <v>43.750000000000007</v>
      </c>
      <c r="F94" s="26">
        <f t="shared" si="7"/>
        <v>1293.75</v>
      </c>
      <c r="G94" s="13">
        <f t="shared" si="12"/>
        <v>0.57644308900221031</v>
      </c>
      <c r="H94" s="26">
        <f t="shared" si="8"/>
        <v>745.77324639660958</v>
      </c>
    </row>
    <row r="95" spans="1:8">
      <c r="A95" s="2">
        <v>38</v>
      </c>
      <c r="B95" s="26">
        <f t="shared" si="9"/>
        <v>2500</v>
      </c>
      <c r="C95" s="26">
        <f t="shared" si="10"/>
        <v>1250</v>
      </c>
      <c r="D95" s="47">
        <f t="shared" si="11"/>
        <v>3.5000000000000003E-2</v>
      </c>
      <c r="E95" s="26">
        <f t="shared" si="6"/>
        <v>32.8125</v>
      </c>
      <c r="F95" s="26">
        <f t="shared" si="7"/>
        <v>1282.8125</v>
      </c>
      <c r="G95" s="13">
        <f t="shared" si="12"/>
        <v>0.5679242256179412</v>
      </c>
      <c r="H95" s="26">
        <f t="shared" si="8"/>
        <v>728.54029567551515</v>
      </c>
    </row>
    <row r="96" spans="1:8">
      <c r="A96" s="2">
        <v>39</v>
      </c>
      <c r="B96" s="26">
        <f t="shared" si="9"/>
        <v>1250</v>
      </c>
      <c r="C96" s="26">
        <f t="shared" si="10"/>
        <v>1250</v>
      </c>
      <c r="D96" s="47">
        <f t="shared" si="11"/>
        <v>3.5000000000000003E-2</v>
      </c>
      <c r="E96" s="26">
        <f t="shared" si="6"/>
        <v>21.875000000000004</v>
      </c>
      <c r="F96" s="26">
        <f t="shared" si="7"/>
        <v>1271.875</v>
      </c>
      <c r="G96" s="13">
        <f t="shared" si="12"/>
        <v>0.55953125676644466</v>
      </c>
      <c r="H96" s="26">
        <f t="shared" si="8"/>
        <v>711.65381719982179</v>
      </c>
    </row>
    <row r="97" spans="1:8">
      <c r="A97" s="2">
        <v>40</v>
      </c>
      <c r="B97" s="26">
        <f t="shared" si="9"/>
        <v>0</v>
      </c>
      <c r="C97" s="26">
        <f t="shared" si="10"/>
        <v>1250</v>
      </c>
      <c r="D97" s="47">
        <f t="shared" si="11"/>
        <v>3.5000000000000003E-2</v>
      </c>
      <c r="E97" s="26">
        <f t="shared" si="6"/>
        <v>10.937500000000002</v>
      </c>
      <c r="F97" s="26">
        <f t="shared" si="7"/>
        <v>1260.9375</v>
      </c>
      <c r="G97" s="13">
        <f t="shared" si="12"/>
        <v>0.55126232193738389</v>
      </c>
      <c r="H97" s="26">
        <f t="shared" si="8"/>
        <v>695.10733406791996</v>
      </c>
    </row>
    <row r="98" spans="1:8">
      <c r="B98" s="26"/>
      <c r="C98" s="26"/>
    </row>
    <row r="99" spans="1:8">
      <c r="B99" s="26"/>
      <c r="C99" s="26"/>
      <c r="D99" s="6"/>
      <c r="E99" s="27" t="s">
        <v>27</v>
      </c>
      <c r="F99" s="26"/>
      <c r="G99" s="14" t="s">
        <v>47</v>
      </c>
      <c r="H99" s="28">
        <f>SUM(H58:H98)</f>
        <v>44747.836043841009</v>
      </c>
    </row>
    <row r="100" spans="1:8">
      <c r="B100" s="26"/>
      <c r="C100" s="26"/>
      <c r="D100" s="6"/>
      <c r="E100" s="27"/>
      <c r="F100" s="26"/>
      <c r="G100" s="13"/>
      <c r="H100" s="28"/>
    </row>
    <row r="101" spans="1:8">
      <c r="B101" s="26"/>
      <c r="C101" s="26"/>
      <c r="D101" s="6"/>
      <c r="E101" s="26"/>
      <c r="F101" s="26"/>
      <c r="G101" s="13"/>
    </row>
    <row r="102" spans="1:8">
      <c r="A102" s="7" t="s">
        <v>31</v>
      </c>
      <c r="B102" s="26"/>
      <c r="C102" s="26"/>
      <c r="D102" s="11" t="s">
        <v>47</v>
      </c>
      <c r="E102" s="26">
        <f>+H49</f>
        <v>52100.865582463746</v>
      </c>
      <c r="F102" s="27" t="s">
        <v>32</v>
      </c>
      <c r="G102" s="13"/>
    </row>
    <row r="103" spans="1:8">
      <c r="A103" s="7" t="s">
        <v>33</v>
      </c>
      <c r="B103" s="26"/>
      <c r="C103" s="26"/>
      <c r="D103" s="11" t="s">
        <v>47</v>
      </c>
      <c r="E103" s="26">
        <f>+H99</f>
        <v>44747.836043841009</v>
      </c>
      <c r="F103" s="27" t="s">
        <v>34</v>
      </c>
      <c r="G103" s="13"/>
    </row>
    <row r="104" spans="1:8">
      <c r="D104" s="15"/>
      <c r="E104" s="29" t="s">
        <v>35</v>
      </c>
    </row>
    <row r="105" spans="1:8">
      <c r="B105" s="148" t="s">
        <v>36</v>
      </c>
      <c r="C105" s="149"/>
      <c r="D105" s="15" t="s">
        <v>47</v>
      </c>
      <c r="E105" s="28">
        <f>E102-E103</f>
        <v>7353.0295386227372</v>
      </c>
      <c r="F105" s="24"/>
      <c r="G105" s="30"/>
      <c r="H105" s="20"/>
    </row>
    <row r="106" spans="1:8">
      <c r="B106" s="148" t="s">
        <v>36</v>
      </c>
      <c r="C106" s="149"/>
      <c r="D106" s="15" t="s">
        <v>48</v>
      </c>
      <c r="E106" s="31">
        <f>+E105/CALCOLO!B3</f>
        <v>0.14706059077245473</v>
      </c>
      <c r="F106" s="37" t="s">
        <v>51</v>
      </c>
      <c r="G106" s="16"/>
      <c r="H106" s="20"/>
    </row>
    <row r="107" spans="1:8" ht="15.75" thickBot="1"/>
    <row r="108" spans="1:8" ht="15.75" thickBot="1">
      <c r="C108" s="32" t="s">
        <v>45</v>
      </c>
      <c r="D108" s="17"/>
      <c r="E108" s="18">
        <f>+E105</f>
        <v>7353.0295386227372</v>
      </c>
      <c r="F108" s="19" t="s">
        <v>37</v>
      </c>
    </row>
    <row r="110" spans="1:8">
      <c r="A110" s="1" t="s">
        <v>38</v>
      </c>
      <c r="C110" s="20" t="s">
        <v>64</v>
      </c>
      <c r="E110" s="33"/>
    </row>
    <row r="111" spans="1:8">
      <c r="A111" s="1" t="s">
        <v>39</v>
      </c>
      <c r="B111" s="34" t="s">
        <v>65</v>
      </c>
    </row>
    <row r="112" spans="1:8">
      <c r="B112" s="27" t="s">
        <v>40</v>
      </c>
    </row>
    <row r="113" spans="1:6">
      <c r="A113" s="1" t="s">
        <v>41</v>
      </c>
      <c r="B113" s="27" t="s">
        <v>53</v>
      </c>
      <c r="F113" s="51">
        <f>+CALCOLO!B2</f>
        <v>50000</v>
      </c>
    </row>
    <row r="114" spans="1:6">
      <c r="A114" s="1" t="s">
        <v>42</v>
      </c>
      <c r="B114" s="35" t="s">
        <v>54</v>
      </c>
      <c r="F114" s="52">
        <f>CALCOLO!B5+CALCOLO!B7</f>
        <v>7.0000000000000007E-2</v>
      </c>
    </row>
    <row r="115" spans="1:6">
      <c r="A115" s="1" t="s">
        <v>43</v>
      </c>
      <c r="B115" s="27" t="s">
        <v>52</v>
      </c>
      <c r="F115" s="38">
        <f>+F113*C116</f>
        <v>25000</v>
      </c>
    </row>
    <row r="116" spans="1:6">
      <c r="B116" s="35" t="s">
        <v>57</v>
      </c>
      <c r="C116" s="53">
        <f>+CALCOLO!B4</f>
        <v>0.5</v>
      </c>
      <c r="D116" s="44" t="s">
        <v>56</v>
      </c>
      <c r="E116" s="39">
        <v>0</v>
      </c>
    </row>
    <row r="117" spans="1:6">
      <c r="B117" s="35" t="s">
        <v>58</v>
      </c>
      <c r="C117" s="43">
        <f>100%-C116</f>
        <v>0.5</v>
      </c>
      <c r="D117" s="44" t="s">
        <v>56</v>
      </c>
      <c r="E117" s="52">
        <f>+CALCOLO!B6+CALCOLO!B7</f>
        <v>7.0000000000000007E-2</v>
      </c>
      <c r="F117" s="42" t="s">
        <v>62</v>
      </c>
    </row>
    <row r="118" spans="1:6">
      <c r="A118" s="1" t="s">
        <v>44</v>
      </c>
      <c r="B118" s="35" t="s">
        <v>55</v>
      </c>
      <c r="D118" s="40">
        <f ca="1">TODAY()</f>
        <v>42390</v>
      </c>
      <c r="E118" s="39">
        <f>(+E117*C117)+(E116*C116)</f>
        <v>3.5000000000000003E-2</v>
      </c>
    </row>
    <row r="119" spans="1:6">
      <c r="D119" s="41"/>
    </row>
    <row r="122" spans="1:6">
      <c r="E122" s="45"/>
    </row>
  </sheetData>
  <mergeCells count="2">
    <mergeCell ref="B105:C105"/>
    <mergeCell ref="B106:C106"/>
  </mergeCells>
  <phoneticPr fontId="0" type="noConversion"/>
  <hyperlinks>
    <hyperlink ref="A2" r:id="rId1" tooltip="Tasso di rif. UE"/>
    <hyperlink ref="A52" r:id="rId2"/>
  </hyperlinks>
  <pageMargins left="0.78740157480314965" right="0.78740157480314965" top="0.59055118110236227" bottom="0.59055118110236227" header="0.31496062992125984" footer="0.51181102362204722"/>
  <pageSetup paperSize="9" scale="44" orientation="portrait" r:id="rId3"/>
  <headerFooter alignWithMargins="0">
    <oddHeader>&amp;C&amp;"Times New Roman,Normale"&amp;11Calcolo ESL e de minimis  al  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</sheetPr>
  <dimension ref="A1:I162"/>
  <sheetViews>
    <sheetView topLeftCell="A127" workbookViewId="0">
      <selection activeCell="E146" sqref="E146"/>
    </sheetView>
  </sheetViews>
  <sheetFormatPr defaultColWidth="12.5703125" defaultRowHeight="15"/>
  <cols>
    <col min="1" max="1" width="7" style="2" customWidth="1"/>
    <col min="2" max="2" width="19.140625" style="21" customWidth="1"/>
    <col min="3" max="3" width="14.28515625" style="21" bestFit="1" customWidth="1"/>
    <col min="4" max="4" width="10.140625" style="2" bestFit="1" customWidth="1"/>
    <col min="5" max="5" width="13.5703125" style="21" customWidth="1"/>
    <col min="6" max="6" width="13.140625" style="21" bestFit="1" customWidth="1"/>
    <col min="7" max="7" width="13" style="8" bestFit="1" customWidth="1"/>
    <col min="8" max="8" width="15.42578125" style="21" bestFit="1" customWidth="1"/>
    <col min="9" max="9" width="23.140625" style="3" customWidth="1"/>
    <col min="10" max="16384" width="12.5703125" style="2"/>
  </cols>
  <sheetData>
    <row r="1" spans="1:8">
      <c r="A1" s="1" t="s">
        <v>1</v>
      </c>
    </row>
    <row r="2" spans="1:8">
      <c r="A2" s="36" t="s">
        <v>49</v>
      </c>
    </row>
    <row r="3" spans="1:8">
      <c r="A3" s="9" t="s">
        <v>2</v>
      </c>
      <c r="B3" s="22" t="s">
        <v>3</v>
      </c>
      <c r="C3" s="22" t="s">
        <v>4</v>
      </c>
      <c r="D3" s="9" t="s">
        <v>5</v>
      </c>
      <c r="E3" s="22" t="s">
        <v>6</v>
      </c>
      <c r="F3" s="22" t="s">
        <v>7</v>
      </c>
      <c r="G3" s="10" t="s">
        <v>8</v>
      </c>
      <c r="H3" s="22" t="s">
        <v>9</v>
      </c>
    </row>
    <row r="4" spans="1:8">
      <c r="A4" s="4" t="s">
        <v>10</v>
      </c>
      <c r="B4" s="23" t="s">
        <v>11</v>
      </c>
      <c r="C4" s="24" t="s">
        <v>12</v>
      </c>
      <c r="D4" s="4" t="s">
        <v>13</v>
      </c>
      <c r="E4" s="23" t="s">
        <v>14</v>
      </c>
      <c r="F4" s="23" t="s">
        <v>0</v>
      </c>
      <c r="G4" s="12" t="s">
        <v>15</v>
      </c>
      <c r="H4" s="23" t="s">
        <v>0</v>
      </c>
    </row>
    <row r="5" spans="1:8">
      <c r="A5" s="4" t="s">
        <v>16</v>
      </c>
      <c r="B5" s="25" t="s">
        <v>17</v>
      </c>
      <c r="D5" s="1" t="s">
        <v>18</v>
      </c>
      <c r="E5" s="23" t="s">
        <v>19</v>
      </c>
      <c r="F5" s="23" t="s">
        <v>20</v>
      </c>
      <c r="G5" s="12" t="s">
        <v>21</v>
      </c>
      <c r="H5" s="23" t="s">
        <v>22</v>
      </c>
    </row>
    <row r="6" spans="1:8">
      <c r="A6" s="4" t="s">
        <v>23</v>
      </c>
      <c r="B6" s="23" t="s">
        <v>24</v>
      </c>
      <c r="D6" s="4" t="s">
        <v>25</v>
      </c>
      <c r="H6" s="23" t="s">
        <v>26</v>
      </c>
    </row>
    <row r="7" spans="1:8">
      <c r="A7" s="4"/>
      <c r="B7" s="55">
        <f>+F153</f>
        <v>50000</v>
      </c>
      <c r="D7" s="4"/>
      <c r="H7" s="23"/>
    </row>
    <row r="8" spans="1:8">
      <c r="A8" s="5">
        <v>1</v>
      </c>
      <c r="B8" s="26">
        <f>+B7-C8</f>
        <v>49166.666666666664</v>
      </c>
      <c r="C8" s="26">
        <f>+B7/60</f>
        <v>833.33333333333337</v>
      </c>
      <c r="D8" s="46">
        <f>+F154</f>
        <v>7.0000000000000007E-2</v>
      </c>
      <c r="E8" s="26">
        <f t="shared" ref="E8:E47" si="0">(B7*D8)/4</f>
        <v>875.00000000000011</v>
      </c>
      <c r="F8" s="26">
        <f t="shared" ref="F8:F47" si="1">E8+C8</f>
        <v>1708.3333333333335</v>
      </c>
      <c r="G8" s="13">
        <f>POWER((1/((1+((D8-CALCOLO!$B$7+1%)/4)*1))),A8)</f>
        <v>0.98522167487684742</v>
      </c>
      <c r="H8" s="26">
        <f t="shared" ref="H8:H47" si="2">F8*G8</f>
        <v>1683.0870279146145</v>
      </c>
    </row>
    <row r="9" spans="1:8">
      <c r="A9" s="5">
        <v>2</v>
      </c>
      <c r="B9" s="26">
        <f t="shared" ref="B9:B47" si="3">+B8-C8</f>
        <v>48333.333333333328</v>
      </c>
      <c r="C9" s="26">
        <f t="shared" ref="C9:D47" si="4">+C8</f>
        <v>833.33333333333337</v>
      </c>
      <c r="D9" s="46">
        <f t="shared" si="4"/>
        <v>7.0000000000000007E-2</v>
      </c>
      <c r="E9" s="26">
        <f t="shared" si="0"/>
        <v>860.41666666666674</v>
      </c>
      <c r="F9" s="26">
        <f t="shared" si="1"/>
        <v>1693.75</v>
      </c>
      <c r="G9" s="13">
        <f>POWER((1/((1+((D9-CALCOLO!$B$7+1%)/4)*1))),A9)</f>
        <v>0.97066174864714039</v>
      </c>
      <c r="H9" s="26">
        <f t="shared" si="2"/>
        <v>1644.058336771094</v>
      </c>
    </row>
    <row r="10" spans="1:8">
      <c r="A10" s="5">
        <v>3</v>
      </c>
      <c r="B10" s="26">
        <f t="shared" si="3"/>
        <v>47499.999999999993</v>
      </c>
      <c r="C10" s="26">
        <f t="shared" si="4"/>
        <v>833.33333333333337</v>
      </c>
      <c r="D10" s="46">
        <f t="shared" si="4"/>
        <v>7.0000000000000007E-2</v>
      </c>
      <c r="E10" s="26">
        <f t="shared" si="0"/>
        <v>845.83333333333337</v>
      </c>
      <c r="F10" s="26">
        <f t="shared" si="1"/>
        <v>1679.1666666666667</v>
      </c>
      <c r="G10" s="13">
        <f>POWER((1/((1+((D10-CALCOLO!$B$7+1%)/4)*1))),A10)</f>
        <v>0.95631699374102519</v>
      </c>
      <c r="H10" s="26">
        <f t="shared" si="2"/>
        <v>1605.8156186568049</v>
      </c>
    </row>
    <row r="11" spans="1:8">
      <c r="A11" s="5">
        <v>4</v>
      </c>
      <c r="B11" s="26">
        <f t="shared" si="3"/>
        <v>46666.666666666657</v>
      </c>
      <c r="C11" s="26">
        <f t="shared" si="4"/>
        <v>833.33333333333337</v>
      </c>
      <c r="D11" s="46">
        <f t="shared" si="4"/>
        <v>7.0000000000000007E-2</v>
      </c>
      <c r="E11" s="26">
        <f t="shared" si="0"/>
        <v>831.25</v>
      </c>
      <c r="F11" s="26">
        <f t="shared" si="1"/>
        <v>1664.5833333333335</v>
      </c>
      <c r="G11" s="13">
        <f>POWER((1/((1+((D11-CALCOLO!$B$7+1%)/4)*1))),A11)</f>
        <v>0.94218423028672438</v>
      </c>
      <c r="H11" s="26">
        <f t="shared" si="2"/>
        <v>1568.3441666647768</v>
      </c>
    </row>
    <row r="12" spans="1:8">
      <c r="A12" s="5">
        <v>5</v>
      </c>
      <c r="B12" s="26">
        <f t="shared" si="3"/>
        <v>45833.333333333321</v>
      </c>
      <c r="C12" s="26">
        <f t="shared" si="4"/>
        <v>833.33333333333337</v>
      </c>
      <c r="D12" s="46">
        <f t="shared" si="4"/>
        <v>7.0000000000000007E-2</v>
      </c>
      <c r="E12" s="26">
        <f t="shared" si="0"/>
        <v>816.66666666666663</v>
      </c>
      <c r="F12" s="26">
        <f t="shared" si="1"/>
        <v>1650</v>
      </c>
      <c r="G12" s="13">
        <f>POWER((1/((1+((D12-CALCOLO!$B$7+1%)/4)*1))),A12)</f>
        <v>0.92826032540563985</v>
      </c>
      <c r="H12" s="26">
        <f t="shared" si="2"/>
        <v>1531.6295369193058</v>
      </c>
    </row>
    <row r="13" spans="1:8">
      <c r="A13" s="5">
        <v>6</v>
      </c>
      <c r="B13" s="26">
        <f t="shared" si="3"/>
        <v>44999.999999999985</v>
      </c>
      <c r="C13" s="26">
        <f t="shared" si="4"/>
        <v>833.33333333333337</v>
      </c>
      <c r="D13" s="46">
        <f t="shared" si="4"/>
        <v>7.0000000000000007E-2</v>
      </c>
      <c r="E13" s="26">
        <f t="shared" si="0"/>
        <v>802.08333333333314</v>
      </c>
      <c r="F13" s="26">
        <f t="shared" si="1"/>
        <v>1635.4166666666665</v>
      </c>
      <c r="G13" s="13">
        <f>POWER((1/((1+((D13-CALCOLO!$B$7+1%)/4)*1))),A13)</f>
        <v>0.91454219251787194</v>
      </c>
      <c r="H13" s="26">
        <f t="shared" si="2"/>
        <v>1495.657544013603</v>
      </c>
    </row>
    <row r="14" spans="1:8">
      <c r="A14" s="5">
        <v>7</v>
      </c>
      <c r="B14" s="26">
        <f t="shared" si="3"/>
        <v>44166.66666666665</v>
      </c>
      <c r="C14" s="26">
        <f t="shared" si="4"/>
        <v>833.33333333333337</v>
      </c>
      <c r="D14" s="46">
        <f t="shared" si="4"/>
        <v>7.0000000000000007E-2</v>
      </c>
      <c r="E14" s="26">
        <f t="shared" si="0"/>
        <v>787.49999999999977</v>
      </c>
      <c r="F14" s="26">
        <f t="shared" si="1"/>
        <v>1620.833333333333</v>
      </c>
      <c r="G14" s="13">
        <f>POWER((1/((1+((D14-CALCOLO!$B$7+1%)/4)*1))),A14)</f>
        <v>0.90102679065800206</v>
      </c>
      <c r="H14" s="26">
        <f t="shared" si="2"/>
        <v>1460.4142565248446</v>
      </c>
    </row>
    <row r="15" spans="1:8">
      <c r="A15" s="5">
        <v>8</v>
      </c>
      <c r="B15" s="26">
        <f t="shared" si="3"/>
        <v>43333.333333333314</v>
      </c>
      <c r="C15" s="26">
        <f t="shared" si="4"/>
        <v>833.33333333333337</v>
      </c>
      <c r="D15" s="46">
        <f t="shared" si="4"/>
        <v>7.0000000000000007E-2</v>
      </c>
      <c r="E15" s="26">
        <f t="shared" si="0"/>
        <v>772.9166666666664</v>
      </c>
      <c r="F15" s="26">
        <f t="shared" si="1"/>
        <v>1606.2499999999998</v>
      </c>
      <c r="G15" s="13">
        <f>POWER((1/((1+((D15-CALCOLO!$B$7+1%)/4)*1))),A15)</f>
        <v>0.88771112380098727</v>
      </c>
      <c r="H15" s="26">
        <f t="shared" si="2"/>
        <v>1425.8859926053356</v>
      </c>
    </row>
    <row r="16" spans="1:8">
      <c r="A16" s="5">
        <v>9</v>
      </c>
      <c r="B16" s="26">
        <f t="shared" si="3"/>
        <v>42499.999999999978</v>
      </c>
      <c r="C16" s="26">
        <f t="shared" si="4"/>
        <v>833.33333333333337</v>
      </c>
      <c r="D16" s="46">
        <f t="shared" si="4"/>
        <v>7.0000000000000007E-2</v>
      </c>
      <c r="E16" s="26">
        <f t="shared" si="0"/>
        <v>758.33333333333303</v>
      </c>
      <c r="F16" s="26">
        <f t="shared" si="1"/>
        <v>1591.6666666666665</v>
      </c>
      <c r="G16" s="13">
        <f>POWER((1/((1+((D16-CALCOLO!$B$7+1%)/4)*1))),A16)</f>
        <v>0.87459224019801718</v>
      </c>
      <c r="H16" s="26">
        <f t="shared" si="2"/>
        <v>1392.0593156485106</v>
      </c>
    </row>
    <row r="17" spans="1:8">
      <c r="A17" s="5">
        <v>10</v>
      </c>
      <c r="B17" s="26">
        <f t="shared" si="3"/>
        <v>41666.666666666642</v>
      </c>
      <c r="C17" s="26">
        <f t="shared" si="4"/>
        <v>833.33333333333337</v>
      </c>
      <c r="D17" s="46">
        <f t="shared" si="4"/>
        <v>7.0000000000000007E-2</v>
      </c>
      <c r="E17" s="26">
        <f t="shared" si="0"/>
        <v>743.74999999999966</v>
      </c>
      <c r="F17" s="26">
        <f t="shared" si="1"/>
        <v>1577.083333333333</v>
      </c>
      <c r="G17" s="13">
        <f>POWER((1/((1+((D17-CALCOLO!$B$7+1%)/4)*1))),A17)</f>
        <v>0.8616672317221844</v>
      </c>
      <c r="H17" s="26">
        <f t="shared" si="2"/>
        <v>1358.9210300285281</v>
      </c>
    </row>
    <row r="18" spans="1:8">
      <c r="A18" s="5">
        <v>11</v>
      </c>
      <c r="B18" s="26">
        <f t="shared" si="3"/>
        <v>40833.333333333307</v>
      </c>
      <c r="C18" s="26">
        <f t="shared" si="4"/>
        <v>833.33333333333337</v>
      </c>
      <c r="D18" s="46">
        <f t="shared" si="4"/>
        <v>7.0000000000000007E-2</v>
      </c>
      <c r="E18" s="26">
        <f t="shared" si="0"/>
        <v>729.16666666666629</v>
      </c>
      <c r="F18" s="26">
        <f t="shared" si="1"/>
        <v>1562.4999999999995</v>
      </c>
      <c r="G18" s="13">
        <f>POWER((1/((1+((D18-CALCOLO!$B$7+1%)/4)*1))),A18)</f>
        <v>0.84893323322382719</v>
      </c>
      <c r="H18" s="26">
        <f t="shared" si="2"/>
        <v>1326.4581769122296</v>
      </c>
    </row>
    <row r="19" spans="1:8">
      <c r="A19" s="5">
        <v>12</v>
      </c>
      <c r="B19" s="26">
        <f t="shared" si="3"/>
        <v>39999.999999999971</v>
      </c>
      <c r="C19" s="26">
        <f t="shared" si="4"/>
        <v>833.33333333333337</v>
      </c>
      <c r="D19" s="46">
        <f t="shared" si="4"/>
        <v>7.0000000000000007E-2</v>
      </c>
      <c r="E19" s="26">
        <f t="shared" si="0"/>
        <v>714.58333333333292</v>
      </c>
      <c r="F19" s="26">
        <f t="shared" si="1"/>
        <v>1547.9166666666663</v>
      </c>
      <c r="G19" s="13">
        <f>POWER((1/((1+((D19-CALCOLO!$B$7+1%)/4)*1))),A19)</f>
        <v>0.83638742189539628</v>
      </c>
      <c r="H19" s="26">
        <f t="shared" si="2"/>
        <v>1294.6580301422484</v>
      </c>
    </row>
    <row r="20" spans="1:8">
      <c r="A20" s="5">
        <v>13</v>
      </c>
      <c r="B20" s="26">
        <f t="shared" si="3"/>
        <v>39166.666666666635</v>
      </c>
      <c r="C20" s="26">
        <f t="shared" si="4"/>
        <v>833.33333333333337</v>
      </c>
      <c r="D20" s="46">
        <f t="shared" si="4"/>
        <v>7.0000000000000007E-2</v>
      </c>
      <c r="E20" s="26">
        <f t="shared" si="0"/>
        <v>699.99999999999955</v>
      </c>
      <c r="F20" s="26">
        <f t="shared" si="1"/>
        <v>1533.333333333333</v>
      </c>
      <c r="G20" s="13">
        <f>POWER((1/((1+((D20-CALCOLO!$B$7+1%)/4)*1))),A20)</f>
        <v>0.82402701664571065</v>
      </c>
      <c r="H20" s="26">
        <f t="shared" si="2"/>
        <v>1263.5080921900894</v>
      </c>
    </row>
    <row r="21" spans="1:8">
      <c r="A21" s="5">
        <v>14</v>
      </c>
      <c r="B21" s="26">
        <f t="shared" si="3"/>
        <v>38333.333333333299</v>
      </c>
      <c r="C21" s="26">
        <f t="shared" si="4"/>
        <v>833.33333333333337</v>
      </c>
      <c r="D21" s="46">
        <f t="shared" si="4"/>
        <v>7.0000000000000007E-2</v>
      </c>
      <c r="E21" s="26">
        <f t="shared" si="0"/>
        <v>685.41666666666617</v>
      </c>
      <c r="F21" s="26">
        <f t="shared" si="1"/>
        <v>1518.7499999999995</v>
      </c>
      <c r="G21" s="13">
        <f>POWER((1/((1+((D21-CALCOLO!$B$7+1%)/4)*1))),A21)</f>
        <v>0.81184927748345892</v>
      </c>
      <c r="H21" s="26">
        <f t="shared" si="2"/>
        <v>1232.9960901780028</v>
      </c>
    </row>
    <row r="22" spans="1:8">
      <c r="A22" s="5">
        <v>15</v>
      </c>
      <c r="B22" s="26">
        <f t="shared" si="3"/>
        <v>37499.999999999964</v>
      </c>
      <c r="C22" s="26">
        <f t="shared" si="4"/>
        <v>833.33333333333337</v>
      </c>
      <c r="D22" s="46">
        <f t="shared" si="4"/>
        <v>7.0000000000000007E-2</v>
      </c>
      <c r="E22" s="26">
        <f t="shared" si="0"/>
        <v>670.8333333333328</v>
      </c>
      <c r="F22" s="26">
        <f t="shared" si="1"/>
        <v>1504.1666666666661</v>
      </c>
      <c r="G22" s="13">
        <f>POWER((1/((1+((D22-CALCOLO!$B$7+1%)/4)*1))),A22)</f>
        <v>0.79985150490981194</v>
      </c>
      <c r="H22" s="26">
        <f t="shared" si="2"/>
        <v>1203.1099719685083</v>
      </c>
    </row>
    <row r="23" spans="1:8">
      <c r="A23" s="2">
        <v>16</v>
      </c>
      <c r="B23" s="26">
        <f t="shared" si="3"/>
        <v>36666.666666666628</v>
      </c>
      <c r="C23" s="26">
        <f t="shared" si="4"/>
        <v>833.33333333333337</v>
      </c>
      <c r="D23" s="46">
        <f t="shared" si="4"/>
        <v>7.0000000000000007E-2</v>
      </c>
      <c r="E23" s="26">
        <f t="shared" si="0"/>
        <v>656.24999999999943</v>
      </c>
      <c r="F23" s="26">
        <f t="shared" si="1"/>
        <v>1489.5833333333328</v>
      </c>
      <c r="G23" s="13">
        <f>POWER((1/((1+((D23-CALCOLO!$B$7+1%)/4)*1))),A23)</f>
        <v>0.78803103932001173</v>
      </c>
      <c r="H23" s="26">
        <f t="shared" si="2"/>
        <v>1173.8379023204336</v>
      </c>
    </row>
    <row r="24" spans="1:8">
      <c r="A24" s="2">
        <v>17</v>
      </c>
      <c r="B24" s="26">
        <f t="shared" si="3"/>
        <v>35833.333333333292</v>
      </c>
      <c r="C24" s="26">
        <f t="shared" si="4"/>
        <v>833.33333333333337</v>
      </c>
      <c r="D24" s="46">
        <f t="shared" si="4"/>
        <v>7.0000000000000007E-2</v>
      </c>
      <c r="E24" s="26">
        <f t="shared" si="0"/>
        <v>641.66666666666606</v>
      </c>
      <c r="F24" s="26">
        <f t="shared" si="1"/>
        <v>1474.9999999999995</v>
      </c>
      <c r="G24" s="13">
        <f>POWER((1/((1+((D24-CALCOLO!$B$7+1%)/4)*1))),A24)</f>
        <v>0.77638526041380473</v>
      </c>
      <c r="H24" s="26">
        <f t="shared" si="2"/>
        <v>1145.1682591103615</v>
      </c>
    </row>
    <row r="25" spans="1:8">
      <c r="A25" s="2">
        <v>18</v>
      </c>
      <c r="B25" s="26">
        <f t="shared" si="3"/>
        <v>34999.999999999956</v>
      </c>
      <c r="C25" s="26">
        <f t="shared" si="4"/>
        <v>833.33333333333337</v>
      </c>
      <c r="D25" s="46">
        <f t="shared" si="4"/>
        <v>7.0000000000000007E-2</v>
      </c>
      <c r="E25" s="26">
        <f t="shared" si="0"/>
        <v>627.08333333333269</v>
      </c>
      <c r="F25" s="26">
        <f t="shared" si="1"/>
        <v>1460.4166666666661</v>
      </c>
      <c r="G25" s="13">
        <f>POWER((1/((1+((D25-CALCOLO!$B$7+1%)/4)*1))),A25)</f>
        <v>0.76491158661458603</v>
      </c>
      <c r="H25" s="26">
        <f t="shared" si="2"/>
        <v>1117.0896296183846</v>
      </c>
    </row>
    <row r="26" spans="1:8">
      <c r="A26" s="2">
        <v>19</v>
      </c>
      <c r="B26" s="26">
        <f t="shared" si="3"/>
        <v>34166.666666666621</v>
      </c>
      <c r="C26" s="26">
        <f t="shared" si="4"/>
        <v>833.33333333333337</v>
      </c>
      <c r="D26" s="46">
        <f t="shared" si="4"/>
        <v>7.0000000000000007E-2</v>
      </c>
      <c r="E26" s="26">
        <f t="shared" si="0"/>
        <v>612.49999999999932</v>
      </c>
      <c r="F26" s="26">
        <f t="shared" si="1"/>
        <v>1445.8333333333326</v>
      </c>
      <c r="G26" s="13">
        <f>POWER((1/((1+((D26-CALCOLO!$B$7+1%)/4)*1))),A26)</f>
        <v>0.75360747449712928</v>
      </c>
      <c r="H26" s="26">
        <f t="shared" si="2"/>
        <v>1089.5908068770989</v>
      </c>
    </row>
    <row r="27" spans="1:8">
      <c r="A27" s="2">
        <v>20</v>
      </c>
      <c r="B27" s="26">
        <f t="shared" si="3"/>
        <v>33333.333333333285</v>
      </c>
      <c r="C27" s="26">
        <f t="shared" si="4"/>
        <v>833.33333333333337</v>
      </c>
      <c r="D27" s="46">
        <f t="shared" si="4"/>
        <v>7.0000000000000007E-2</v>
      </c>
      <c r="E27" s="26">
        <f t="shared" si="0"/>
        <v>597.91666666666595</v>
      </c>
      <c r="F27" s="26">
        <f t="shared" si="1"/>
        <v>1431.2499999999993</v>
      </c>
      <c r="G27" s="13">
        <f>POWER((1/((1+((D27-CALCOLO!$B$7+1%)/4)*1))),A27)</f>
        <v>0.74247041822377269</v>
      </c>
      <c r="H27" s="26">
        <f t="shared" si="2"/>
        <v>1062.6607860827742</v>
      </c>
    </row>
    <row r="28" spans="1:8">
      <c r="A28" s="2">
        <v>21</v>
      </c>
      <c r="B28" s="26">
        <f t="shared" si="3"/>
        <v>32499.999999999953</v>
      </c>
      <c r="C28" s="26">
        <f t="shared" si="4"/>
        <v>833.33333333333337</v>
      </c>
      <c r="D28" s="46">
        <f t="shared" si="4"/>
        <v>7.0000000000000007E-2</v>
      </c>
      <c r="E28" s="26">
        <f t="shared" si="0"/>
        <v>583.33333333333258</v>
      </c>
      <c r="F28" s="26">
        <f t="shared" si="1"/>
        <v>1416.6666666666661</v>
      </c>
      <c r="G28" s="13">
        <f>POWER((1/((1+((D28-CALCOLO!$B$7+1%)/4)*1))),A28)</f>
        <v>0.73149794898893861</v>
      </c>
      <c r="H28" s="26">
        <f t="shared" si="2"/>
        <v>1036.2887610676626</v>
      </c>
    </row>
    <row r="29" spans="1:8">
      <c r="A29" s="2">
        <v>22</v>
      </c>
      <c r="B29" s="26">
        <f t="shared" si="3"/>
        <v>31666.666666666621</v>
      </c>
      <c r="C29" s="26">
        <f t="shared" si="4"/>
        <v>833.33333333333337</v>
      </c>
      <c r="D29" s="46">
        <f t="shared" si="4"/>
        <v>7.0000000000000007E-2</v>
      </c>
      <c r="E29" s="26">
        <f t="shared" si="0"/>
        <v>568.7499999999992</v>
      </c>
      <c r="F29" s="26">
        <f t="shared" si="1"/>
        <v>1402.0833333333326</v>
      </c>
      <c r="G29" s="13">
        <f>POWER((1/((1+((D29-CALCOLO!$B$7+1%)/4)*1))),A29)</f>
        <v>0.72068763447186091</v>
      </c>
      <c r="H29" s="26">
        <f t="shared" si="2"/>
        <v>1010.4641208324211</v>
      </c>
    </row>
    <row r="30" spans="1:8">
      <c r="A30" s="2">
        <v>23</v>
      </c>
      <c r="B30" s="26">
        <f t="shared" si="3"/>
        <v>30833.333333333288</v>
      </c>
      <c r="C30" s="26">
        <f t="shared" si="4"/>
        <v>833.33333333333337</v>
      </c>
      <c r="D30" s="46">
        <f t="shared" si="4"/>
        <v>7.0000000000000007E-2</v>
      </c>
      <c r="E30" s="26">
        <f t="shared" si="0"/>
        <v>554.16666666666595</v>
      </c>
      <c r="F30" s="26">
        <f t="shared" si="1"/>
        <v>1387.4999999999993</v>
      </c>
      <c r="G30" s="13">
        <f>POWER((1/((1+((D30-CALCOLO!$B$7+1%)/4)*1))),A30)</f>
        <v>0.71003707829740004</v>
      </c>
      <c r="H30" s="26">
        <f t="shared" si="2"/>
        <v>985.17644613764207</v>
      </c>
    </row>
    <row r="31" spans="1:8">
      <c r="A31" s="2">
        <v>24</v>
      </c>
      <c r="B31" s="26">
        <f t="shared" si="3"/>
        <v>29999.999999999956</v>
      </c>
      <c r="C31" s="26">
        <f t="shared" si="4"/>
        <v>833.33333333333337</v>
      </c>
      <c r="D31" s="46">
        <f t="shared" si="4"/>
        <v>7.0000000000000007E-2</v>
      </c>
      <c r="E31" s="26">
        <f t="shared" si="0"/>
        <v>539.58333333333258</v>
      </c>
      <c r="F31" s="26">
        <f t="shared" si="1"/>
        <v>1372.9166666666661</v>
      </c>
      <c r="G31" s="13">
        <f>POWER((1/((1+((D31-CALCOLO!$B$7+1%)/4)*1))),A31)</f>
        <v>0.69954391950482764</v>
      </c>
      <c r="H31" s="26">
        <f t="shared" si="2"/>
        <v>960.41550615350252</v>
      </c>
    </row>
    <row r="32" spans="1:8">
      <c r="A32" s="2">
        <v>25</v>
      </c>
      <c r="B32" s="26">
        <f t="shared" si="3"/>
        <v>29166.666666666624</v>
      </c>
      <c r="C32" s="26">
        <f t="shared" si="4"/>
        <v>833.33333333333337</v>
      </c>
      <c r="D32" s="46">
        <f t="shared" si="4"/>
        <v>7.0000000000000007E-2</v>
      </c>
      <c r="E32" s="26">
        <f t="shared" si="0"/>
        <v>524.99999999999932</v>
      </c>
      <c r="F32" s="26">
        <f t="shared" si="1"/>
        <v>1358.3333333333326</v>
      </c>
      <c r="G32" s="13">
        <f>POWER((1/((1+((D32-CALCOLO!$B$7+1%)/4)*1))),A32)</f>
        <v>0.68920583202446084</v>
      </c>
      <c r="H32" s="26">
        <f t="shared" si="2"/>
        <v>936.17125516655881</v>
      </c>
    </row>
    <row r="33" spans="1:8">
      <c r="A33" s="2">
        <v>26</v>
      </c>
      <c r="B33" s="26">
        <f t="shared" si="3"/>
        <v>28333.333333333292</v>
      </c>
      <c r="C33" s="26">
        <f t="shared" si="4"/>
        <v>833.33333333333337</v>
      </c>
      <c r="D33" s="46">
        <f t="shared" si="4"/>
        <v>7.0000000000000007E-2</v>
      </c>
      <c r="E33" s="26">
        <f t="shared" si="0"/>
        <v>510.41666666666595</v>
      </c>
      <c r="F33" s="26">
        <f t="shared" si="1"/>
        <v>1343.7499999999993</v>
      </c>
      <c r="G33" s="13">
        <f>POWER((1/((1+((D33-CALCOLO!$B$7+1%)/4)*1))),A33)</f>
        <v>0.6790205241620304</v>
      </c>
      <c r="H33" s="26">
        <f t="shared" si="2"/>
        <v>912.4338293427279</v>
      </c>
    </row>
    <row r="34" spans="1:8">
      <c r="A34" s="2">
        <v>27</v>
      </c>
      <c r="B34" s="26">
        <f t="shared" si="3"/>
        <v>27499.99999999996</v>
      </c>
      <c r="C34" s="26">
        <f t="shared" si="4"/>
        <v>833.33333333333337</v>
      </c>
      <c r="D34" s="46">
        <f t="shared" si="4"/>
        <v>7.0000000000000007E-2</v>
      </c>
      <c r="E34" s="26">
        <f t="shared" si="0"/>
        <v>495.83333333333263</v>
      </c>
      <c r="F34" s="26">
        <f t="shared" si="1"/>
        <v>1329.1666666666661</v>
      </c>
      <c r="G34" s="13">
        <f>POWER((1/((1+((D34-CALCOLO!$B$7+1%)/4)*1))),A34)</f>
        <v>0.66898573809067041</v>
      </c>
      <c r="H34" s="26">
        <f t="shared" si="2"/>
        <v>889.19354354551569</v>
      </c>
    </row>
    <row r="35" spans="1:8">
      <c r="A35" s="2">
        <v>28</v>
      </c>
      <c r="B35" s="26">
        <f t="shared" si="3"/>
        <v>26666.666666666628</v>
      </c>
      <c r="C35" s="26">
        <f t="shared" si="4"/>
        <v>833.33333333333337</v>
      </c>
      <c r="D35" s="46">
        <f t="shared" si="4"/>
        <v>7.0000000000000007E-2</v>
      </c>
      <c r="E35" s="26">
        <f t="shared" si="0"/>
        <v>481.24999999999932</v>
      </c>
      <c r="F35" s="26">
        <f t="shared" si="1"/>
        <v>1314.5833333333326</v>
      </c>
      <c r="G35" s="13">
        <f>POWER((1/((1+((D35-CALCOLO!$B$7+1%)/4)*1))),A35)</f>
        <v>0.65909924935041431</v>
      </c>
      <c r="H35" s="26">
        <f t="shared" si="2"/>
        <v>866.44088820856496</v>
      </c>
    </row>
    <row r="36" spans="1:8">
      <c r="A36" s="2">
        <v>29</v>
      </c>
      <c r="B36" s="26">
        <f t="shared" si="3"/>
        <v>25833.333333333296</v>
      </c>
      <c r="C36" s="26">
        <f t="shared" si="4"/>
        <v>833.33333333333337</v>
      </c>
      <c r="D36" s="46">
        <f t="shared" si="4"/>
        <v>7.0000000000000007E-2</v>
      </c>
      <c r="E36" s="26">
        <f t="shared" si="0"/>
        <v>466.66666666666606</v>
      </c>
      <c r="F36" s="26">
        <f t="shared" si="1"/>
        <v>1299.9999999999995</v>
      </c>
      <c r="G36" s="13">
        <f>POWER((1/((1+((D36-CALCOLO!$B$7+1%)/4)*1))),A36)</f>
        <v>0.64935886635508799</v>
      </c>
      <c r="H36" s="26">
        <f t="shared" si="2"/>
        <v>844.16652626161408</v>
      </c>
    </row>
    <row r="37" spans="1:8">
      <c r="A37" s="2">
        <v>30</v>
      </c>
      <c r="B37" s="26">
        <f t="shared" si="3"/>
        <v>24999.999999999964</v>
      </c>
      <c r="C37" s="26">
        <f t="shared" si="4"/>
        <v>833.33333333333337</v>
      </c>
      <c r="D37" s="46">
        <f t="shared" si="4"/>
        <v>7.0000000000000007E-2</v>
      </c>
      <c r="E37" s="26">
        <f t="shared" si="0"/>
        <v>452.08333333333275</v>
      </c>
      <c r="F37" s="26">
        <f t="shared" si="1"/>
        <v>1285.4166666666661</v>
      </c>
      <c r="G37" s="13">
        <f>POWER((1/((1+((D37-CALCOLO!$B$7+1%)/4)*1))),A37)</f>
        <v>0.63976242990649068</v>
      </c>
      <c r="H37" s="26">
        <f t="shared" si="2"/>
        <v>822.36129010896786</v>
      </c>
    </row>
    <row r="38" spans="1:8">
      <c r="A38" s="2">
        <v>31</v>
      </c>
      <c r="B38" s="26">
        <f t="shared" si="3"/>
        <v>24166.666666666631</v>
      </c>
      <c r="C38" s="26">
        <f t="shared" si="4"/>
        <v>833.33333333333337</v>
      </c>
      <c r="D38" s="46">
        <f t="shared" si="4"/>
        <v>7.0000000000000007E-2</v>
      </c>
      <c r="E38" s="26">
        <f t="shared" si="0"/>
        <v>437.49999999999943</v>
      </c>
      <c r="F38" s="26">
        <f t="shared" si="1"/>
        <v>1270.8333333333328</v>
      </c>
      <c r="G38" s="13">
        <f>POWER((1/((1+((D38-CALCOLO!$B$7+1%)/4)*1))),A38)</f>
        <v>0.63030781271575453</v>
      </c>
      <c r="H38" s="26">
        <f t="shared" si="2"/>
        <v>801.01617865960441</v>
      </c>
    </row>
    <row r="39" spans="1:8">
      <c r="A39" s="2">
        <v>32</v>
      </c>
      <c r="B39" s="26">
        <f t="shared" si="3"/>
        <v>23333.333333333299</v>
      </c>
      <c r="C39" s="26">
        <f t="shared" si="4"/>
        <v>833.33333333333337</v>
      </c>
      <c r="D39" s="46">
        <f t="shared" si="4"/>
        <v>7.0000000000000007E-2</v>
      </c>
      <c r="E39" s="26">
        <f t="shared" si="0"/>
        <v>422.91666666666612</v>
      </c>
      <c r="F39" s="26">
        <f t="shared" si="1"/>
        <v>1256.2499999999995</v>
      </c>
      <c r="G39" s="13">
        <f>POWER((1/((1+((D39-CALCOLO!$B$7+1%)/4)*1))),A39)</f>
        <v>0.62099291893177788</v>
      </c>
      <c r="H39" s="26">
        <f t="shared" si="2"/>
        <v>780.12235440804568</v>
      </c>
    </row>
    <row r="40" spans="1:8">
      <c r="A40" s="2">
        <v>33</v>
      </c>
      <c r="B40" s="26">
        <f t="shared" si="3"/>
        <v>22499.999999999967</v>
      </c>
      <c r="C40" s="26">
        <f t="shared" si="4"/>
        <v>833.33333333333337</v>
      </c>
      <c r="D40" s="46">
        <f t="shared" si="4"/>
        <v>7.0000000000000007E-2</v>
      </c>
      <c r="E40" s="26">
        <f t="shared" si="0"/>
        <v>408.3333333333328</v>
      </c>
      <c r="F40" s="26">
        <f t="shared" si="1"/>
        <v>1241.6666666666661</v>
      </c>
      <c r="G40" s="13">
        <f>POWER((1/((1+((D40-CALCOLO!$B$7+1%)/4)*1))),A40)</f>
        <v>0.61181568367662853</v>
      </c>
      <c r="H40" s="26">
        <f t="shared" si="2"/>
        <v>759.67114056514674</v>
      </c>
    </row>
    <row r="41" spans="1:8">
      <c r="A41" s="2">
        <v>34</v>
      </c>
      <c r="B41" s="26">
        <f t="shared" si="3"/>
        <v>21666.666666666635</v>
      </c>
      <c r="C41" s="26">
        <f t="shared" si="4"/>
        <v>833.33333333333337</v>
      </c>
      <c r="D41" s="46">
        <f t="shared" si="4"/>
        <v>7.0000000000000007E-2</v>
      </c>
      <c r="E41" s="26">
        <f t="shared" si="0"/>
        <v>393.74999999999949</v>
      </c>
      <c r="F41" s="26">
        <f t="shared" si="1"/>
        <v>1227.0833333333328</v>
      </c>
      <c r="G41" s="13">
        <f>POWER((1/((1+((D41-CALCOLO!$B$7+1%)/4)*1))),A41)</f>
        <v>0.60277407258781146</v>
      </c>
      <c r="H41" s="26">
        <f t="shared" si="2"/>
        <v>739.65401823796003</v>
      </c>
    </row>
    <row r="42" spans="1:8">
      <c r="A42" s="2">
        <v>35</v>
      </c>
      <c r="B42" s="26">
        <f t="shared" si="3"/>
        <v>20833.333333333303</v>
      </c>
      <c r="C42" s="26">
        <f t="shared" si="4"/>
        <v>833.33333333333337</v>
      </c>
      <c r="D42" s="46">
        <f t="shared" si="4"/>
        <v>7.0000000000000007E-2</v>
      </c>
      <c r="E42" s="26">
        <f t="shared" si="0"/>
        <v>379.16666666666617</v>
      </c>
      <c r="F42" s="26">
        <f t="shared" si="1"/>
        <v>1212.4999999999995</v>
      </c>
      <c r="G42" s="13">
        <f>POWER((1/((1+((D42-CALCOLO!$B$7+1%)/4)*1))),A42)</f>
        <v>0.59386608136730201</v>
      </c>
      <c r="H42" s="26">
        <f t="shared" si="2"/>
        <v>720.06262365785346</v>
      </c>
    </row>
    <row r="43" spans="1:8">
      <c r="A43" s="2">
        <v>36</v>
      </c>
      <c r="B43" s="26">
        <f t="shared" si="3"/>
        <v>19999.999999999971</v>
      </c>
      <c r="C43" s="26">
        <f t="shared" si="4"/>
        <v>833.33333333333337</v>
      </c>
      <c r="D43" s="46">
        <f t="shared" si="4"/>
        <v>7.0000000000000007E-2</v>
      </c>
      <c r="E43" s="26">
        <f t="shared" si="0"/>
        <v>364.58333333333286</v>
      </c>
      <c r="F43" s="26">
        <f t="shared" si="1"/>
        <v>1197.9166666666663</v>
      </c>
      <c r="G43" s="13">
        <f>POWER((1/((1+((D43-CALCOLO!$B$7+1%)/4)*1))),A43)</f>
        <v>0.5850897353372434</v>
      </c>
      <c r="H43" s="26">
        <f t="shared" si="2"/>
        <v>700.88874545607257</v>
      </c>
    </row>
    <row r="44" spans="1:8">
      <c r="A44" s="2">
        <v>37</v>
      </c>
      <c r="B44" s="26">
        <f t="shared" si="3"/>
        <v>19166.666666666639</v>
      </c>
      <c r="C44" s="26">
        <f t="shared" si="4"/>
        <v>833.33333333333337</v>
      </c>
      <c r="D44" s="46">
        <f t="shared" si="4"/>
        <v>7.0000000000000007E-2</v>
      </c>
      <c r="E44" s="26">
        <f t="shared" si="0"/>
        <v>349.99999999999955</v>
      </c>
      <c r="F44" s="26">
        <f t="shared" si="1"/>
        <v>1183.333333333333</v>
      </c>
      <c r="G44" s="13">
        <f>POWER((1/((1+((D44-CALCOLO!$B$7+1%)/4)*1))),A44)</f>
        <v>0.57644308900221031</v>
      </c>
      <c r="H44" s="26">
        <f t="shared" si="2"/>
        <v>682.12432198594865</v>
      </c>
    </row>
    <row r="45" spans="1:8">
      <c r="A45" s="2">
        <v>38</v>
      </c>
      <c r="B45" s="26">
        <f t="shared" si="3"/>
        <v>18333.333333333307</v>
      </c>
      <c r="C45" s="26">
        <f t="shared" si="4"/>
        <v>833.33333333333337</v>
      </c>
      <c r="D45" s="46">
        <f t="shared" si="4"/>
        <v>7.0000000000000007E-2</v>
      </c>
      <c r="E45" s="26">
        <f t="shared" si="0"/>
        <v>335.41666666666623</v>
      </c>
      <c r="F45" s="26">
        <f t="shared" si="1"/>
        <v>1168.7499999999995</v>
      </c>
      <c r="G45" s="13">
        <f>POWER((1/((1+((D45-CALCOLO!$B$7+1%)/4)*1))),A45)</f>
        <v>0.5679242256179412</v>
      </c>
      <c r="H45" s="26">
        <f t="shared" si="2"/>
        <v>663.76143869096848</v>
      </c>
    </row>
    <row r="46" spans="1:8">
      <c r="A46" s="2">
        <v>39</v>
      </c>
      <c r="B46" s="26">
        <f t="shared" si="3"/>
        <v>17499.999999999975</v>
      </c>
      <c r="C46" s="26">
        <f t="shared" si="4"/>
        <v>833.33333333333337</v>
      </c>
      <c r="D46" s="46">
        <f t="shared" si="4"/>
        <v>7.0000000000000007E-2</v>
      </c>
      <c r="E46" s="26">
        <f t="shared" si="0"/>
        <v>320.83333333333292</v>
      </c>
      <c r="F46" s="26">
        <f t="shared" si="1"/>
        <v>1154.1666666666663</v>
      </c>
      <c r="G46" s="13">
        <f>POWER((1/((1+((D46-CALCOLO!$B$7+1%)/4)*1))),A46)</f>
        <v>0.55953125676644466</v>
      </c>
      <c r="H46" s="26">
        <f t="shared" si="2"/>
        <v>645.79232551793802</v>
      </c>
    </row>
    <row r="47" spans="1:8">
      <c r="A47" s="2">
        <v>40</v>
      </c>
      <c r="B47" s="26">
        <f t="shared" si="3"/>
        <v>16666.666666666642</v>
      </c>
      <c r="C47" s="26">
        <f t="shared" si="4"/>
        <v>833.33333333333337</v>
      </c>
      <c r="D47" s="46">
        <f t="shared" si="4"/>
        <v>7.0000000000000007E-2</v>
      </c>
      <c r="E47" s="26">
        <f t="shared" si="0"/>
        <v>306.2499999999996</v>
      </c>
      <c r="F47" s="26">
        <f t="shared" si="1"/>
        <v>1139.583333333333</v>
      </c>
      <c r="G47" s="13">
        <f>POWER((1/((1+((D47-CALCOLO!$B$7+1%)/4)*1))),A47)</f>
        <v>0.55126232193738389</v>
      </c>
      <c r="H47" s="26">
        <f t="shared" si="2"/>
        <v>628.2093543744769</v>
      </c>
    </row>
    <row r="48" spans="1:8">
      <c r="A48" s="2">
        <v>41</v>
      </c>
      <c r="B48" s="26">
        <f t="shared" ref="B48:B67" si="5">+B47-C47</f>
        <v>15833.333333333308</v>
      </c>
      <c r="C48" s="26">
        <f t="shared" ref="C48:C67" si="6">+C47</f>
        <v>833.33333333333337</v>
      </c>
      <c r="D48" s="46">
        <f t="shared" ref="D48:D67" si="7">+D47</f>
        <v>7.0000000000000007E-2</v>
      </c>
      <c r="E48" s="26">
        <f t="shared" ref="E48:E67" si="8">(B47*D48)/4</f>
        <v>291.66666666666629</v>
      </c>
      <c r="F48" s="26">
        <f t="shared" ref="F48:F67" si="9">E48+C48</f>
        <v>1124.9999999999995</v>
      </c>
      <c r="G48" s="13">
        <f>POWER((1/((1+((D48-CALCOLO!$B$7+1%)/4)*1))),A48)</f>
        <v>0.54311558811564931</v>
      </c>
      <c r="H48" s="26">
        <f t="shared" ref="H48:H67" si="10">F48*G48</f>
        <v>611.00503663010522</v>
      </c>
    </row>
    <row r="49" spans="1:8">
      <c r="A49" s="2">
        <v>42</v>
      </c>
      <c r="B49" s="26">
        <f t="shared" si="5"/>
        <v>14999.999999999975</v>
      </c>
      <c r="C49" s="26">
        <f t="shared" si="6"/>
        <v>833.33333333333337</v>
      </c>
      <c r="D49" s="46">
        <f t="shared" si="7"/>
        <v>7.0000000000000007E-2</v>
      </c>
      <c r="E49" s="26">
        <f t="shared" si="8"/>
        <v>277.08333333333292</v>
      </c>
      <c r="F49" s="26">
        <f t="shared" si="9"/>
        <v>1110.4166666666663</v>
      </c>
      <c r="G49" s="13">
        <f>POWER((1/((1+((D49-CALCOLO!$B$7+1%)/4)*1))),A49)</f>
        <v>0.53508924937502389</v>
      </c>
      <c r="H49" s="26">
        <f t="shared" si="10"/>
        <v>594.17202066018262</v>
      </c>
    </row>
    <row r="50" spans="1:8">
      <c r="A50" s="2">
        <v>43</v>
      </c>
      <c r="B50" s="26">
        <f t="shared" si="5"/>
        <v>14166.666666666641</v>
      </c>
      <c r="C50" s="26">
        <f t="shared" si="6"/>
        <v>833.33333333333337</v>
      </c>
      <c r="D50" s="46">
        <f t="shared" si="7"/>
        <v>7.0000000000000007E-2</v>
      </c>
      <c r="E50" s="26">
        <f t="shared" si="8"/>
        <v>262.4999999999996</v>
      </c>
      <c r="F50" s="26">
        <f t="shared" si="9"/>
        <v>1095.833333333333</v>
      </c>
      <c r="G50" s="13">
        <f>POWER((1/((1+((D50-CALCOLO!$B$7+1%)/4)*1))),A50)</f>
        <v>0.52718152647785621</v>
      </c>
      <c r="H50" s="26">
        <f t="shared" si="10"/>
        <v>577.70308943198393</v>
      </c>
    </row>
    <row r="51" spans="1:8">
      <c r="A51" s="2">
        <v>44</v>
      </c>
      <c r="B51" s="26">
        <f t="shared" si="5"/>
        <v>13333.333333333307</v>
      </c>
      <c r="C51" s="26">
        <f t="shared" si="6"/>
        <v>833.33333333333337</v>
      </c>
      <c r="D51" s="46">
        <f t="shared" si="7"/>
        <v>7.0000000000000007E-2</v>
      </c>
      <c r="E51" s="26">
        <f t="shared" si="8"/>
        <v>247.91666666666623</v>
      </c>
      <c r="F51" s="26">
        <f t="shared" si="9"/>
        <v>1081.2499999999995</v>
      </c>
      <c r="G51" s="13">
        <f>POWER((1/((1+((D51-CALCOLO!$B$7+1%)/4)*1))),A51)</f>
        <v>0.51939066648064658</v>
      </c>
      <c r="H51" s="26">
        <f t="shared" si="10"/>
        <v>561.59115813219887</v>
      </c>
    </row>
    <row r="52" spans="1:8">
      <c r="A52" s="2">
        <v>45</v>
      </c>
      <c r="B52" s="26">
        <f t="shared" si="5"/>
        <v>12499.999999999973</v>
      </c>
      <c r="C52" s="26">
        <f t="shared" si="6"/>
        <v>833.33333333333337</v>
      </c>
      <c r="D52" s="46">
        <f t="shared" si="7"/>
        <v>7.0000000000000007E-2</v>
      </c>
      <c r="E52" s="26">
        <f t="shared" si="8"/>
        <v>233.33333333333289</v>
      </c>
      <c r="F52" s="26">
        <f t="shared" si="9"/>
        <v>1066.6666666666663</v>
      </c>
      <c r="G52" s="13">
        <f>POWER((1/((1+((D52-CALCOLO!$B$7+1%)/4)*1))),A52)</f>
        <v>0.51171494234546455</v>
      </c>
      <c r="H52" s="26">
        <f t="shared" si="10"/>
        <v>545.82927183516199</v>
      </c>
    </row>
    <row r="53" spans="1:8">
      <c r="A53" s="2">
        <v>46</v>
      </c>
      <c r="B53" s="26">
        <f t="shared" si="5"/>
        <v>11666.666666666639</v>
      </c>
      <c r="C53" s="26">
        <f t="shared" si="6"/>
        <v>833.33333333333337</v>
      </c>
      <c r="D53" s="46">
        <f t="shared" si="7"/>
        <v>7.0000000000000007E-2</v>
      </c>
      <c r="E53" s="26">
        <f t="shared" si="8"/>
        <v>218.74999999999955</v>
      </c>
      <c r="F53" s="26">
        <f t="shared" si="9"/>
        <v>1052.083333333333</v>
      </c>
      <c r="G53" s="13">
        <f>POWER((1/((1+((D53-CALCOLO!$B$7+1%)/4)*1))),A53)</f>
        <v>0.50415265255710806</v>
      </c>
      <c r="H53" s="26">
        <f t="shared" si="10"/>
        <v>530.410603211124</v>
      </c>
    </row>
    <row r="54" spans="1:8">
      <c r="A54" s="2">
        <v>47</v>
      </c>
      <c r="B54" s="26">
        <f t="shared" si="5"/>
        <v>10833.333333333305</v>
      </c>
      <c r="C54" s="26">
        <f t="shared" si="6"/>
        <v>833.33333333333337</v>
      </c>
      <c r="D54" s="46">
        <f t="shared" si="7"/>
        <v>7.0000000000000007E-2</v>
      </c>
      <c r="E54" s="26">
        <f t="shared" si="8"/>
        <v>204.1666666666662</v>
      </c>
      <c r="F54" s="26">
        <f t="shared" si="9"/>
        <v>1037.4999999999995</v>
      </c>
      <c r="G54" s="13">
        <f>POWER((1/((1+((D54-CALCOLO!$B$7+1%)/4)*1))),A54)</f>
        <v>0.49670212074591941</v>
      </c>
      <c r="H54" s="26">
        <f t="shared" si="10"/>
        <v>515.32845027389112</v>
      </c>
    </row>
    <row r="55" spans="1:8">
      <c r="A55" s="2">
        <v>48</v>
      </c>
      <c r="B55" s="26">
        <f t="shared" si="5"/>
        <v>9999.9999999999709</v>
      </c>
      <c r="C55" s="26">
        <f t="shared" si="6"/>
        <v>833.33333333333337</v>
      </c>
      <c r="D55" s="46">
        <f t="shared" si="7"/>
        <v>7.0000000000000007E-2</v>
      </c>
      <c r="E55" s="26">
        <f t="shared" si="8"/>
        <v>189.58333333333286</v>
      </c>
      <c r="F55" s="26">
        <f t="shared" si="9"/>
        <v>1022.9166666666663</v>
      </c>
      <c r="G55" s="13">
        <f>POWER((1/((1+((D55-CALCOLO!$B$7+1%)/4)*1))),A55)</f>
        <v>0.48936169531617674</v>
      </c>
      <c r="H55" s="26">
        <f t="shared" si="10"/>
        <v>500.57623416717229</v>
      </c>
    </row>
    <row r="56" spans="1:8">
      <c r="A56" s="2">
        <v>49</v>
      </c>
      <c r="B56" s="26">
        <f t="shared" si="5"/>
        <v>9166.666666666637</v>
      </c>
      <c r="C56" s="26">
        <f t="shared" si="6"/>
        <v>833.33333333333337</v>
      </c>
      <c r="D56" s="46">
        <f t="shared" si="7"/>
        <v>7.0000000000000007E-2</v>
      </c>
      <c r="E56" s="26">
        <f t="shared" si="8"/>
        <v>174.99999999999952</v>
      </c>
      <c r="F56" s="26">
        <f t="shared" si="9"/>
        <v>1008.3333333333329</v>
      </c>
      <c r="G56" s="13">
        <f>POWER((1/((1+((D56-CALCOLO!$B$7+1%)/4)*1))),A56)</f>
        <v>0.48212974907997708</v>
      </c>
      <c r="H56" s="26">
        <f t="shared" si="10"/>
        <v>486.14749698897668</v>
      </c>
    </row>
    <row r="57" spans="1:8">
      <c r="A57" s="2">
        <v>50</v>
      </c>
      <c r="B57" s="26">
        <f t="shared" si="5"/>
        <v>8333.333333333303</v>
      </c>
      <c r="C57" s="26">
        <f t="shared" si="6"/>
        <v>833.33333333333337</v>
      </c>
      <c r="D57" s="46">
        <f t="shared" si="7"/>
        <v>7.0000000000000007E-2</v>
      </c>
      <c r="E57" s="26">
        <f t="shared" si="8"/>
        <v>160.41666666666617</v>
      </c>
      <c r="F57" s="26">
        <f t="shared" si="9"/>
        <v>993.74999999999955</v>
      </c>
      <c r="G57" s="13">
        <f>POWER((1/((1+((D57-CALCOLO!$B$7+1%)/4)*1))),A57)</f>
        <v>0.4750046788965292</v>
      </c>
      <c r="H57" s="26">
        <f t="shared" si="10"/>
        <v>472.0358996534257</v>
      </c>
    </row>
    <row r="58" spans="1:8">
      <c r="A58" s="2">
        <v>51</v>
      </c>
      <c r="B58" s="26">
        <f t="shared" si="5"/>
        <v>7499.99999999997</v>
      </c>
      <c r="C58" s="26">
        <f t="shared" si="6"/>
        <v>833.33333333333337</v>
      </c>
      <c r="D58" s="46">
        <f t="shared" si="7"/>
        <v>7.0000000000000007E-2</v>
      </c>
      <c r="E58" s="26">
        <f t="shared" si="8"/>
        <v>145.8333333333328</v>
      </c>
      <c r="F58" s="26">
        <f t="shared" si="9"/>
        <v>979.16666666666617</v>
      </c>
      <c r="G58" s="13">
        <f>POWER((1/((1+((D58-CALCOLO!$B$7+1%)/4)*1))),A58)</f>
        <v>0.46798490531677767</v>
      </c>
      <c r="H58" s="26">
        <f t="shared" si="10"/>
        <v>458.23521978934457</v>
      </c>
    </row>
    <row r="59" spans="1:8">
      <c r="A59" s="2">
        <v>52</v>
      </c>
      <c r="B59" s="26">
        <f t="shared" si="5"/>
        <v>6666.666666666637</v>
      </c>
      <c r="C59" s="26">
        <f t="shared" si="6"/>
        <v>833.33333333333337</v>
      </c>
      <c r="D59" s="46">
        <f t="shared" si="7"/>
        <v>7.0000000000000007E-2</v>
      </c>
      <c r="E59" s="26">
        <f t="shared" si="8"/>
        <v>131.24999999999949</v>
      </c>
      <c r="F59" s="26">
        <f t="shared" si="9"/>
        <v>964.5833333333328</v>
      </c>
      <c r="G59" s="13">
        <f>POWER((1/((1+((D59-CALCOLO!$B$7+1%)/4)*1))),A59)</f>
        <v>0.46106887223327847</v>
      </c>
      <c r="H59" s="26">
        <f t="shared" si="10"/>
        <v>444.73934967501629</v>
      </c>
    </row>
    <row r="60" spans="1:8">
      <c r="A60" s="2">
        <v>53</v>
      </c>
      <c r="B60" s="26">
        <f t="shared" si="5"/>
        <v>5833.3333333333039</v>
      </c>
      <c r="C60" s="26">
        <f t="shared" si="6"/>
        <v>833.33333333333337</v>
      </c>
      <c r="D60" s="46">
        <f t="shared" si="7"/>
        <v>7.0000000000000007E-2</v>
      </c>
      <c r="E60" s="26">
        <f t="shared" si="8"/>
        <v>116.66666666666616</v>
      </c>
      <c r="F60" s="26">
        <f t="shared" si="9"/>
        <v>949.99999999999955</v>
      </c>
      <c r="G60" s="13">
        <f>POWER((1/((1+((D60-CALCOLO!$B$7+1%)/4)*1))),A60)</f>
        <v>0.45425504653524973</v>
      </c>
      <c r="H60" s="26">
        <f t="shared" si="10"/>
        <v>431.54229420848702</v>
      </c>
    </row>
    <row r="61" spans="1:8">
      <c r="A61" s="2">
        <v>54</v>
      </c>
      <c r="B61" s="26">
        <f t="shared" si="5"/>
        <v>4999.9999999999709</v>
      </c>
      <c r="C61" s="26">
        <f t="shared" si="6"/>
        <v>833.33333333333337</v>
      </c>
      <c r="D61" s="46">
        <f t="shared" si="7"/>
        <v>7.0000000000000007E-2</v>
      </c>
      <c r="E61" s="26">
        <f t="shared" si="8"/>
        <v>102.08333333333283</v>
      </c>
      <c r="F61" s="26">
        <f t="shared" si="9"/>
        <v>935.41666666666617</v>
      </c>
      <c r="G61" s="13">
        <f>POWER((1/((1+((D61-CALCOLO!$B$7+1%)/4)*1))),A61)</f>
        <v>0.4475419177687191</v>
      </c>
      <c r="H61" s="26">
        <f t="shared" si="10"/>
        <v>418.63816891282244</v>
      </c>
    </row>
    <row r="62" spans="1:8">
      <c r="A62" s="2">
        <v>55</v>
      </c>
      <c r="B62" s="26">
        <f t="shared" si="5"/>
        <v>4166.6666666666379</v>
      </c>
      <c r="C62" s="26">
        <f t="shared" si="6"/>
        <v>833.33333333333337</v>
      </c>
      <c r="D62" s="46">
        <f t="shared" si="7"/>
        <v>7.0000000000000007E-2</v>
      </c>
      <c r="E62" s="26">
        <f t="shared" si="8"/>
        <v>87.499999999999503</v>
      </c>
      <c r="F62" s="26">
        <f t="shared" si="9"/>
        <v>920.83333333333292</v>
      </c>
      <c r="G62" s="13">
        <f>POWER((1/((1+((D62-CALCOLO!$B$7+1%)/4)*1))),A62)</f>
        <v>0.44092799780169378</v>
      </c>
      <c r="H62" s="26">
        <f t="shared" si="10"/>
        <v>406.02119797572618</v>
      </c>
    </row>
    <row r="63" spans="1:8">
      <c r="A63" s="2">
        <v>56</v>
      </c>
      <c r="B63" s="26">
        <f t="shared" si="5"/>
        <v>3333.3333333333044</v>
      </c>
      <c r="C63" s="26">
        <f t="shared" si="6"/>
        <v>833.33333333333337</v>
      </c>
      <c r="D63" s="46">
        <f t="shared" si="7"/>
        <v>7.0000000000000007E-2</v>
      </c>
      <c r="E63" s="26">
        <f t="shared" si="8"/>
        <v>72.916666666666174</v>
      </c>
      <c r="F63" s="26">
        <f t="shared" si="9"/>
        <v>906.24999999999955</v>
      </c>
      <c r="G63" s="13">
        <f>POWER((1/((1+((D63-CALCOLO!$B$7+1%)/4)*1))),A63)</f>
        <v>0.43441182049427957</v>
      </c>
      <c r="H63" s="26">
        <f t="shared" si="10"/>
        <v>393.68571232294067</v>
      </c>
    </row>
    <row r="64" spans="1:8">
      <c r="A64" s="2">
        <v>57</v>
      </c>
      <c r="B64" s="26">
        <f t="shared" si="5"/>
        <v>2499.9999999999709</v>
      </c>
      <c r="C64" s="26">
        <f t="shared" si="6"/>
        <v>833.33333333333337</v>
      </c>
      <c r="D64" s="46">
        <f t="shared" si="7"/>
        <v>7.0000000000000007E-2</v>
      </c>
      <c r="E64" s="26">
        <f t="shared" si="8"/>
        <v>58.333333333332831</v>
      </c>
      <c r="F64" s="26">
        <f t="shared" si="9"/>
        <v>891.66666666666617</v>
      </c>
      <c r="G64" s="13">
        <f>POWER((1/((1+((D64-CALCOLO!$B$7+1%)/4)*1))),A64)</f>
        <v>0.42799194137367452</v>
      </c>
      <c r="H64" s="26">
        <f t="shared" si="10"/>
        <v>381.62614772485955</v>
      </c>
    </row>
    <row r="65" spans="1:8">
      <c r="A65" s="2">
        <v>58</v>
      </c>
      <c r="B65" s="26">
        <f t="shared" si="5"/>
        <v>1666.6666666666374</v>
      </c>
      <c r="C65" s="26">
        <f t="shared" si="6"/>
        <v>833.33333333333337</v>
      </c>
      <c r="D65" s="46">
        <f t="shared" si="7"/>
        <v>7.0000000000000007E-2</v>
      </c>
      <c r="E65" s="26">
        <f t="shared" si="8"/>
        <v>43.749999999999496</v>
      </c>
      <c r="F65" s="26">
        <f t="shared" si="9"/>
        <v>877.08333333333292</v>
      </c>
      <c r="G65" s="13">
        <f>POWER((1/((1+((D65-CALCOLO!$B$7+1%)/4)*1))),A65)</f>
        <v>0.4216669373139651</v>
      </c>
      <c r="H65" s="26">
        <f t="shared" si="10"/>
        <v>369.83704293579007</v>
      </c>
    </row>
    <row r="66" spans="1:8">
      <c r="A66" s="2">
        <v>59</v>
      </c>
      <c r="B66" s="26">
        <f t="shared" si="5"/>
        <v>833.33333333330404</v>
      </c>
      <c r="C66" s="26">
        <f t="shared" si="6"/>
        <v>833.33333333333337</v>
      </c>
      <c r="D66" s="46">
        <f t="shared" si="7"/>
        <v>7.0000000000000007E-2</v>
      </c>
      <c r="E66" s="26">
        <f t="shared" si="8"/>
        <v>29.166666666666156</v>
      </c>
      <c r="F66" s="26">
        <f t="shared" si="9"/>
        <v>862.49999999999955</v>
      </c>
      <c r="G66" s="13">
        <f>POWER((1/((1+((D66-CALCOLO!$B$7+1%)/4)*1))),A66)</f>
        <v>0.41543540622065528</v>
      </c>
      <c r="H66" s="26">
        <f t="shared" si="10"/>
        <v>358.31303786531498</v>
      </c>
    </row>
    <row r="67" spans="1:8">
      <c r="A67" s="2">
        <v>60</v>
      </c>
      <c r="B67" s="26">
        <f t="shared" si="5"/>
        <v>-2.9331204132176936E-11</v>
      </c>
      <c r="C67" s="26">
        <f t="shared" si="6"/>
        <v>833.33333333333337</v>
      </c>
      <c r="D67" s="46">
        <f t="shared" si="7"/>
        <v>7.0000000000000007E-2</v>
      </c>
      <c r="E67" s="26">
        <f t="shared" si="8"/>
        <v>14.583333333332822</v>
      </c>
      <c r="F67" s="26">
        <f t="shared" si="9"/>
        <v>847.91666666666617</v>
      </c>
      <c r="G67" s="13">
        <f>POWER((1/((1+((D67-CALCOLO!$B$7+1%)/4)*1))),A67)</f>
        <v>0.40929596671985746</v>
      </c>
      <c r="H67" s="26">
        <f t="shared" si="10"/>
        <v>347.04887178121226</v>
      </c>
    </row>
    <row r="68" spans="1:8">
      <c r="B68" s="26"/>
      <c r="C68" s="26"/>
      <c r="D68" s="39"/>
    </row>
    <row r="69" spans="1:8">
      <c r="D69" s="39"/>
      <c r="E69" s="27" t="s">
        <v>27</v>
      </c>
      <c r="F69" s="26"/>
      <c r="G69" s="14" t="s">
        <v>47</v>
      </c>
      <c r="H69" s="28">
        <f>SUM(H8:H68)</f>
        <v>52863.851543702469</v>
      </c>
    </row>
    <row r="70" spans="1:8">
      <c r="D70" s="39"/>
    </row>
    <row r="71" spans="1:8">
      <c r="A71" s="1" t="s">
        <v>28</v>
      </c>
      <c r="B71" s="26"/>
      <c r="C71" s="26"/>
      <c r="D71" s="47"/>
      <c r="E71" s="26"/>
      <c r="F71" s="26"/>
      <c r="G71" s="13"/>
    </row>
    <row r="72" spans="1:8">
      <c r="A72" s="36" t="s">
        <v>50</v>
      </c>
      <c r="D72" s="39"/>
    </row>
    <row r="73" spans="1:8">
      <c r="A73" s="9" t="s">
        <v>2</v>
      </c>
      <c r="B73" s="22" t="s">
        <v>3</v>
      </c>
      <c r="C73" s="22" t="s">
        <v>4</v>
      </c>
      <c r="D73" s="48" t="s">
        <v>5</v>
      </c>
      <c r="E73" s="22" t="s">
        <v>6</v>
      </c>
      <c r="F73" s="22" t="s">
        <v>7</v>
      </c>
      <c r="G73" s="10" t="s">
        <v>8</v>
      </c>
      <c r="H73" s="22" t="s">
        <v>9</v>
      </c>
    </row>
    <row r="74" spans="1:8">
      <c r="A74" s="4" t="s">
        <v>10</v>
      </c>
      <c r="B74" s="23" t="s">
        <v>11</v>
      </c>
      <c r="C74" s="24" t="s">
        <v>12</v>
      </c>
      <c r="D74" s="49" t="s">
        <v>13</v>
      </c>
      <c r="E74" s="23" t="s">
        <v>14</v>
      </c>
      <c r="F74" s="23" t="s">
        <v>0</v>
      </c>
      <c r="G74" s="12" t="s">
        <v>15</v>
      </c>
      <c r="H74" s="23" t="s">
        <v>0</v>
      </c>
    </row>
    <row r="75" spans="1:8">
      <c r="A75" s="4" t="s">
        <v>16</v>
      </c>
      <c r="D75" s="50" t="s">
        <v>18</v>
      </c>
      <c r="E75" s="23" t="s">
        <v>19</v>
      </c>
      <c r="F75" s="23" t="s">
        <v>20</v>
      </c>
      <c r="G75" s="12" t="s">
        <v>21</v>
      </c>
      <c r="H75" s="23" t="s">
        <v>22</v>
      </c>
    </row>
    <row r="76" spans="1:8">
      <c r="B76" s="23" t="s">
        <v>29</v>
      </c>
      <c r="D76" s="49" t="s">
        <v>30</v>
      </c>
      <c r="H76" s="23" t="s">
        <v>26</v>
      </c>
    </row>
    <row r="77" spans="1:8">
      <c r="B77" s="55">
        <f>+B7</f>
        <v>50000</v>
      </c>
      <c r="D77" s="49"/>
      <c r="H77" s="23"/>
    </row>
    <row r="78" spans="1:8">
      <c r="A78" s="5">
        <v>1</v>
      </c>
      <c r="B78" s="26">
        <f>+B77-C78</f>
        <v>49166.666666666664</v>
      </c>
      <c r="C78" s="26">
        <f>+B77/60</f>
        <v>833.33333333333337</v>
      </c>
      <c r="D78" s="47">
        <f>+E158</f>
        <v>3.5000000000000003E-2</v>
      </c>
      <c r="E78" s="26">
        <f t="shared" ref="E78:E117" si="11">(B77*D78)/4</f>
        <v>437.50000000000006</v>
      </c>
      <c r="F78" s="26">
        <f t="shared" ref="F78:F117" si="12">E78+C78</f>
        <v>1270.8333333333335</v>
      </c>
      <c r="G78" s="13">
        <f>+G8</f>
        <v>0.98522167487684742</v>
      </c>
      <c r="H78" s="26">
        <f t="shared" ref="H78:H117" si="13">F78*G78</f>
        <v>1252.0525451559938</v>
      </c>
    </row>
    <row r="79" spans="1:8">
      <c r="A79" s="5">
        <v>2</v>
      </c>
      <c r="B79" s="26">
        <f t="shared" ref="B79:B117" si="14">+B78-C78</f>
        <v>48333.333333333328</v>
      </c>
      <c r="C79" s="26">
        <f t="shared" ref="C79:D117" si="15">+C78</f>
        <v>833.33333333333337</v>
      </c>
      <c r="D79" s="47">
        <f t="shared" si="15"/>
        <v>3.5000000000000003E-2</v>
      </c>
      <c r="E79" s="26">
        <f t="shared" si="11"/>
        <v>430.20833333333337</v>
      </c>
      <c r="F79" s="26">
        <f t="shared" si="12"/>
        <v>1263.5416666666667</v>
      </c>
      <c r="G79" s="13">
        <f t="shared" ref="G79:G137" si="16">+G9</f>
        <v>0.97066174864714039</v>
      </c>
      <c r="H79" s="26">
        <f t="shared" si="13"/>
        <v>1226.4715636551889</v>
      </c>
    </row>
    <row r="80" spans="1:8">
      <c r="A80" s="5">
        <v>3</v>
      </c>
      <c r="B80" s="26">
        <f t="shared" si="14"/>
        <v>47499.999999999993</v>
      </c>
      <c r="C80" s="26">
        <f t="shared" si="15"/>
        <v>833.33333333333337</v>
      </c>
      <c r="D80" s="47">
        <f t="shared" si="15"/>
        <v>3.5000000000000003E-2</v>
      </c>
      <c r="E80" s="26">
        <f t="shared" si="11"/>
        <v>422.91666666666669</v>
      </c>
      <c r="F80" s="26">
        <f t="shared" si="12"/>
        <v>1256.25</v>
      </c>
      <c r="G80" s="13">
        <f t="shared" si="16"/>
        <v>0.95631699374102519</v>
      </c>
      <c r="H80" s="26">
        <f t="shared" si="13"/>
        <v>1201.3732233871629</v>
      </c>
    </row>
    <row r="81" spans="1:8">
      <c r="A81" s="5">
        <v>4</v>
      </c>
      <c r="B81" s="26">
        <f t="shared" si="14"/>
        <v>46666.666666666657</v>
      </c>
      <c r="C81" s="26">
        <f t="shared" si="15"/>
        <v>833.33333333333337</v>
      </c>
      <c r="D81" s="47">
        <f t="shared" si="15"/>
        <v>3.5000000000000003E-2</v>
      </c>
      <c r="E81" s="26">
        <f t="shared" si="11"/>
        <v>415.625</v>
      </c>
      <c r="F81" s="26">
        <f t="shared" si="12"/>
        <v>1248.9583333333335</v>
      </c>
      <c r="G81" s="13">
        <f t="shared" si="16"/>
        <v>0.94218423028672438</v>
      </c>
      <c r="H81" s="26">
        <f t="shared" si="13"/>
        <v>1176.748845951857</v>
      </c>
    </row>
    <row r="82" spans="1:8">
      <c r="A82" s="5">
        <v>5</v>
      </c>
      <c r="B82" s="26">
        <f t="shared" si="14"/>
        <v>45833.333333333321</v>
      </c>
      <c r="C82" s="26">
        <f t="shared" si="15"/>
        <v>833.33333333333337</v>
      </c>
      <c r="D82" s="47">
        <f t="shared" si="15"/>
        <v>3.5000000000000003E-2</v>
      </c>
      <c r="E82" s="26">
        <f t="shared" si="11"/>
        <v>408.33333333333331</v>
      </c>
      <c r="F82" s="26">
        <f t="shared" si="12"/>
        <v>1241.6666666666667</v>
      </c>
      <c r="G82" s="13">
        <f t="shared" si="16"/>
        <v>0.92826032540563985</v>
      </c>
      <c r="H82" s="26">
        <f t="shared" si="13"/>
        <v>1152.5899040453362</v>
      </c>
    </row>
    <row r="83" spans="1:8">
      <c r="A83" s="5">
        <v>6</v>
      </c>
      <c r="B83" s="26">
        <f t="shared" si="14"/>
        <v>44999.999999999985</v>
      </c>
      <c r="C83" s="26">
        <f t="shared" si="15"/>
        <v>833.33333333333337</v>
      </c>
      <c r="D83" s="47">
        <f t="shared" si="15"/>
        <v>3.5000000000000003E-2</v>
      </c>
      <c r="E83" s="26">
        <f t="shared" si="11"/>
        <v>401.04166666666657</v>
      </c>
      <c r="F83" s="26">
        <f t="shared" si="12"/>
        <v>1234.375</v>
      </c>
      <c r="G83" s="13">
        <f t="shared" si="16"/>
        <v>0.91454219251787194</v>
      </c>
      <c r="H83" s="26">
        <f t="shared" si="13"/>
        <v>1128.8880188892481</v>
      </c>
    </row>
    <row r="84" spans="1:8">
      <c r="A84" s="5">
        <v>7</v>
      </c>
      <c r="B84" s="26">
        <f t="shared" si="14"/>
        <v>44166.66666666665</v>
      </c>
      <c r="C84" s="26">
        <f t="shared" si="15"/>
        <v>833.33333333333337</v>
      </c>
      <c r="D84" s="47">
        <f t="shared" si="15"/>
        <v>3.5000000000000003E-2</v>
      </c>
      <c r="E84" s="26">
        <f t="shared" si="11"/>
        <v>393.74999999999989</v>
      </c>
      <c r="F84" s="26">
        <f t="shared" si="12"/>
        <v>1227.0833333333333</v>
      </c>
      <c r="G84" s="13">
        <f t="shared" si="16"/>
        <v>0.90102679065800206</v>
      </c>
      <c r="H84" s="26">
        <f t="shared" si="13"/>
        <v>1105.6349577032565</v>
      </c>
    </row>
    <row r="85" spans="1:8">
      <c r="A85" s="5">
        <v>8</v>
      </c>
      <c r="B85" s="26">
        <f t="shared" si="14"/>
        <v>43333.333333333314</v>
      </c>
      <c r="C85" s="26">
        <f t="shared" si="15"/>
        <v>833.33333333333337</v>
      </c>
      <c r="D85" s="47">
        <f t="shared" si="15"/>
        <v>3.5000000000000003E-2</v>
      </c>
      <c r="E85" s="26">
        <f t="shared" si="11"/>
        <v>386.4583333333332</v>
      </c>
      <c r="F85" s="26">
        <f t="shared" si="12"/>
        <v>1219.7916666666665</v>
      </c>
      <c r="G85" s="13">
        <f t="shared" si="16"/>
        <v>0.88771112380098727</v>
      </c>
      <c r="H85" s="26">
        <f t="shared" si="13"/>
        <v>1082.8226312197457</v>
      </c>
    </row>
    <row r="86" spans="1:8">
      <c r="A86" s="5">
        <v>9</v>
      </c>
      <c r="B86" s="26">
        <f t="shared" si="14"/>
        <v>42499.999999999978</v>
      </c>
      <c r="C86" s="26">
        <f t="shared" si="15"/>
        <v>833.33333333333337</v>
      </c>
      <c r="D86" s="47">
        <f t="shared" si="15"/>
        <v>3.5000000000000003E-2</v>
      </c>
      <c r="E86" s="26">
        <f t="shared" si="11"/>
        <v>379.16666666666652</v>
      </c>
      <c r="F86" s="26">
        <f t="shared" si="12"/>
        <v>1212.5</v>
      </c>
      <c r="G86" s="13">
        <f t="shared" si="16"/>
        <v>0.87459224019801718</v>
      </c>
      <c r="H86" s="26">
        <f t="shared" si="13"/>
        <v>1060.4430912400958</v>
      </c>
    </row>
    <row r="87" spans="1:8">
      <c r="A87" s="5">
        <v>10</v>
      </c>
      <c r="B87" s="26">
        <f t="shared" si="14"/>
        <v>41666.666666666642</v>
      </c>
      <c r="C87" s="26">
        <f t="shared" si="15"/>
        <v>833.33333333333337</v>
      </c>
      <c r="D87" s="47">
        <f t="shared" si="15"/>
        <v>3.5000000000000003E-2</v>
      </c>
      <c r="E87" s="26">
        <f t="shared" si="11"/>
        <v>371.87499999999983</v>
      </c>
      <c r="F87" s="26">
        <f t="shared" si="12"/>
        <v>1205.2083333333333</v>
      </c>
      <c r="G87" s="13">
        <f t="shared" si="16"/>
        <v>0.8616672317221844</v>
      </c>
      <c r="H87" s="26">
        <f t="shared" si="13"/>
        <v>1038.488528231841</v>
      </c>
    </row>
    <row r="88" spans="1:8">
      <c r="A88" s="5">
        <v>11</v>
      </c>
      <c r="B88" s="26">
        <f t="shared" si="14"/>
        <v>40833.333333333307</v>
      </c>
      <c r="C88" s="26">
        <f t="shared" si="15"/>
        <v>833.33333333333337</v>
      </c>
      <c r="D88" s="47">
        <f t="shared" si="15"/>
        <v>3.5000000000000003E-2</v>
      </c>
      <c r="E88" s="26">
        <f t="shared" si="11"/>
        <v>364.58333333333314</v>
      </c>
      <c r="F88" s="26">
        <f t="shared" si="12"/>
        <v>1197.9166666666665</v>
      </c>
      <c r="G88" s="13">
        <f t="shared" si="16"/>
        <v>0.84893323322382719</v>
      </c>
      <c r="H88" s="26">
        <f t="shared" si="13"/>
        <v>1016.9512689660429</v>
      </c>
    </row>
    <row r="89" spans="1:8">
      <c r="A89" s="5">
        <v>12</v>
      </c>
      <c r="B89" s="26">
        <f t="shared" si="14"/>
        <v>39999.999999999971</v>
      </c>
      <c r="C89" s="26">
        <f t="shared" si="15"/>
        <v>833.33333333333337</v>
      </c>
      <c r="D89" s="47">
        <f t="shared" si="15"/>
        <v>3.5000000000000003E-2</v>
      </c>
      <c r="E89" s="26">
        <f t="shared" si="11"/>
        <v>357.29166666666646</v>
      </c>
      <c r="F89" s="26">
        <f t="shared" si="12"/>
        <v>1190.6249999999998</v>
      </c>
      <c r="G89" s="13">
        <f t="shared" si="16"/>
        <v>0.83638742189539628</v>
      </c>
      <c r="H89" s="26">
        <f t="shared" si="13"/>
        <v>995.82377419420595</v>
      </c>
    </row>
    <row r="90" spans="1:8">
      <c r="A90" s="5">
        <v>13</v>
      </c>
      <c r="B90" s="26">
        <f t="shared" si="14"/>
        <v>39166.666666666635</v>
      </c>
      <c r="C90" s="26">
        <f t="shared" si="15"/>
        <v>833.33333333333337</v>
      </c>
      <c r="D90" s="47">
        <f t="shared" si="15"/>
        <v>3.5000000000000003E-2</v>
      </c>
      <c r="E90" s="26">
        <f t="shared" si="11"/>
        <v>349.99999999999977</v>
      </c>
      <c r="F90" s="26">
        <f t="shared" si="12"/>
        <v>1183.333333333333</v>
      </c>
      <c r="G90" s="13">
        <f t="shared" si="16"/>
        <v>0.82402701664571065</v>
      </c>
      <c r="H90" s="26">
        <f t="shared" si="13"/>
        <v>975.09863636409068</v>
      </c>
    </row>
    <row r="91" spans="1:8">
      <c r="A91" s="5">
        <v>14</v>
      </c>
      <c r="B91" s="26">
        <f t="shared" si="14"/>
        <v>38333.333333333299</v>
      </c>
      <c r="C91" s="26">
        <f t="shared" si="15"/>
        <v>833.33333333333337</v>
      </c>
      <c r="D91" s="47">
        <f t="shared" si="15"/>
        <v>3.5000000000000003E-2</v>
      </c>
      <c r="E91" s="26">
        <f t="shared" si="11"/>
        <v>342.70833333333309</v>
      </c>
      <c r="F91" s="26">
        <f t="shared" si="12"/>
        <v>1176.0416666666665</v>
      </c>
      <c r="G91" s="13">
        <f t="shared" si="16"/>
        <v>0.81184927748345892</v>
      </c>
      <c r="H91" s="26">
        <f t="shared" si="13"/>
        <v>954.768577373776</v>
      </c>
    </row>
    <row r="92" spans="1:8">
      <c r="A92" s="5">
        <v>15</v>
      </c>
      <c r="B92" s="26">
        <f t="shared" si="14"/>
        <v>37499.999999999964</v>
      </c>
      <c r="C92" s="26">
        <f t="shared" si="15"/>
        <v>833.33333333333337</v>
      </c>
      <c r="D92" s="47">
        <f t="shared" si="15"/>
        <v>3.5000000000000003E-2</v>
      </c>
      <c r="E92" s="26">
        <f t="shared" si="11"/>
        <v>335.4166666666664</v>
      </c>
      <c r="F92" s="26">
        <f t="shared" si="12"/>
        <v>1168.7499999999998</v>
      </c>
      <c r="G92" s="13">
        <f t="shared" si="16"/>
        <v>0.79985150490981194</v>
      </c>
      <c r="H92" s="26">
        <f t="shared" si="13"/>
        <v>934.82644636334248</v>
      </c>
    </row>
    <row r="93" spans="1:8">
      <c r="A93" s="2">
        <v>16</v>
      </c>
      <c r="B93" s="26">
        <f t="shared" si="14"/>
        <v>36666.666666666628</v>
      </c>
      <c r="C93" s="26">
        <f t="shared" si="15"/>
        <v>833.33333333333337</v>
      </c>
      <c r="D93" s="47">
        <f t="shared" si="15"/>
        <v>3.5000000000000003E-2</v>
      </c>
      <c r="E93" s="26">
        <f t="shared" si="11"/>
        <v>328.12499999999972</v>
      </c>
      <c r="F93" s="26">
        <f t="shared" si="12"/>
        <v>1161.458333333333</v>
      </c>
      <c r="G93" s="13">
        <f t="shared" si="16"/>
        <v>0.78803103932001173</v>
      </c>
      <c r="H93" s="26">
        <f t="shared" si="13"/>
        <v>915.26521754355508</v>
      </c>
    </row>
    <row r="94" spans="1:8">
      <c r="A94" s="2">
        <v>17</v>
      </c>
      <c r="B94" s="26">
        <f t="shared" si="14"/>
        <v>35833.333333333292</v>
      </c>
      <c r="C94" s="26">
        <f t="shared" si="15"/>
        <v>833.33333333333337</v>
      </c>
      <c r="D94" s="47">
        <f t="shared" si="15"/>
        <v>3.5000000000000003E-2</v>
      </c>
      <c r="E94" s="26">
        <f t="shared" si="11"/>
        <v>320.83333333333303</v>
      </c>
      <c r="F94" s="26">
        <f t="shared" si="12"/>
        <v>1154.1666666666665</v>
      </c>
      <c r="G94" s="13">
        <f t="shared" si="16"/>
        <v>0.77638526041380473</v>
      </c>
      <c r="H94" s="26">
        <f t="shared" si="13"/>
        <v>896.07798806093285</v>
      </c>
    </row>
    <row r="95" spans="1:8">
      <c r="A95" s="2">
        <v>18</v>
      </c>
      <c r="B95" s="26">
        <f t="shared" si="14"/>
        <v>34999.999999999956</v>
      </c>
      <c r="C95" s="26">
        <f t="shared" si="15"/>
        <v>833.33333333333337</v>
      </c>
      <c r="D95" s="47">
        <f t="shared" si="15"/>
        <v>3.5000000000000003E-2</v>
      </c>
      <c r="E95" s="26">
        <f t="shared" si="11"/>
        <v>313.54166666666634</v>
      </c>
      <c r="F95" s="26">
        <f t="shared" si="12"/>
        <v>1146.8749999999998</v>
      </c>
      <c r="G95" s="13">
        <f t="shared" si="16"/>
        <v>0.76491158661458603</v>
      </c>
      <c r="H95" s="26">
        <f t="shared" si="13"/>
        <v>877.25797589860315</v>
      </c>
    </row>
    <row r="96" spans="1:8">
      <c r="A96" s="2">
        <v>19</v>
      </c>
      <c r="B96" s="26">
        <f t="shared" si="14"/>
        <v>34166.666666666621</v>
      </c>
      <c r="C96" s="26">
        <f t="shared" si="15"/>
        <v>833.33333333333337</v>
      </c>
      <c r="D96" s="47">
        <f t="shared" si="15"/>
        <v>3.5000000000000003E-2</v>
      </c>
      <c r="E96" s="26">
        <f t="shared" si="11"/>
        <v>306.24999999999966</v>
      </c>
      <c r="F96" s="26">
        <f t="shared" si="12"/>
        <v>1139.583333333333</v>
      </c>
      <c r="G96" s="13">
        <f t="shared" si="16"/>
        <v>0.75360747449712928</v>
      </c>
      <c r="H96" s="26">
        <f t="shared" si="13"/>
        <v>858.79851781235334</v>
      </c>
    </row>
    <row r="97" spans="1:8">
      <c r="A97" s="2">
        <v>20</v>
      </c>
      <c r="B97" s="26">
        <f t="shared" si="14"/>
        <v>33333.333333333285</v>
      </c>
      <c r="C97" s="26">
        <f t="shared" si="15"/>
        <v>833.33333333333337</v>
      </c>
      <c r="D97" s="47">
        <f t="shared" si="15"/>
        <v>3.5000000000000003E-2</v>
      </c>
      <c r="E97" s="26">
        <f t="shared" si="11"/>
        <v>298.95833333333297</v>
      </c>
      <c r="F97" s="26">
        <f t="shared" si="12"/>
        <v>1132.2916666666663</v>
      </c>
      <c r="G97" s="13">
        <f t="shared" si="16"/>
        <v>0.74247041822377269</v>
      </c>
      <c r="H97" s="26">
        <f t="shared" si="13"/>
        <v>840.69306730129233</v>
      </c>
    </row>
    <row r="98" spans="1:8">
      <c r="A98" s="2">
        <v>21</v>
      </c>
      <c r="B98" s="26">
        <f t="shared" si="14"/>
        <v>32499.999999999953</v>
      </c>
      <c r="C98" s="26">
        <f t="shared" si="15"/>
        <v>833.33333333333337</v>
      </c>
      <c r="D98" s="47">
        <f t="shared" si="15"/>
        <v>3.5000000000000003E-2</v>
      </c>
      <c r="E98" s="26">
        <f t="shared" si="11"/>
        <v>291.66666666666629</v>
      </c>
      <c r="F98" s="26">
        <f t="shared" si="12"/>
        <v>1124.9999999999995</v>
      </c>
      <c r="G98" s="13">
        <f t="shared" si="16"/>
        <v>0.73149794898893861</v>
      </c>
      <c r="H98" s="26">
        <f t="shared" si="13"/>
        <v>822.93519261255562</v>
      </c>
    </row>
    <row r="99" spans="1:8">
      <c r="A99" s="2">
        <v>22</v>
      </c>
      <c r="B99" s="26">
        <f t="shared" si="14"/>
        <v>31666.666666666621</v>
      </c>
      <c r="C99" s="26">
        <f t="shared" si="15"/>
        <v>833.33333333333337</v>
      </c>
      <c r="D99" s="47">
        <f t="shared" si="15"/>
        <v>3.5000000000000003E-2</v>
      </c>
      <c r="E99" s="26">
        <f t="shared" si="11"/>
        <v>284.3749999999996</v>
      </c>
      <c r="F99" s="26">
        <f t="shared" si="12"/>
        <v>1117.708333333333</v>
      </c>
      <c r="G99" s="13">
        <f t="shared" si="16"/>
        <v>0.72068763447186091</v>
      </c>
      <c r="H99" s="26">
        <f t="shared" si="13"/>
        <v>805.51857477948602</v>
      </c>
    </row>
    <row r="100" spans="1:8">
      <c r="A100" s="2">
        <v>23</v>
      </c>
      <c r="B100" s="26">
        <f t="shared" si="14"/>
        <v>30833.333333333288</v>
      </c>
      <c r="C100" s="26">
        <f t="shared" si="15"/>
        <v>833.33333333333337</v>
      </c>
      <c r="D100" s="47">
        <f t="shared" si="15"/>
        <v>3.5000000000000003E-2</v>
      </c>
      <c r="E100" s="26">
        <f t="shared" si="11"/>
        <v>277.08333333333297</v>
      </c>
      <c r="F100" s="26">
        <f t="shared" si="12"/>
        <v>1110.4166666666663</v>
      </c>
      <c r="G100" s="13">
        <f t="shared" si="16"/>
        <v>0.71003707829740004</v>
      </c>
      <c r="H100" s="26">
        <f t="shared" si="13"/>
        <v>788.43700569273767</v>
      </c>
    </row>
    <row r="101" spans="1:8">
      <c r="A101" s="2">
        <v>24</v>
      </c>
      <c r="B101" s="26">
        <f t="shared" si="14"/>
        <v>29999.999999999956</v>
      </c>
      <c r="C101" s="26">
        <f t="shared" si="15"/>
        <v>833.33333333333337</v>
      </c>
      <c r="D101" s="47">
        <f t="shared" si="15"/>
        <v>3.5000000000000003E-2</v>
      </c>
      <c r="E101" s="26">
        <f t="shared" si="11"/>
        <v>269.79166666666629</v>
      </c>
      <c r="F101" s="26">
        <f t="shared" si="12"/>
        <v>1103.1249999999995</v>
      </c>
      <c r="G101" s="13">
        <f t="shared" si="16"/>
        <v>0.69954391950482764</v>
      </c>
      <c r="H101" s="26">
        <f t="shared" si="13"/>
        <v>771.68438620376264</v>
      </c>
    </row>
    <row r="102" spans="1:8">
      <c r="A102" s="2">
        <v>25</v>
      </c>
      <c r="B102" s="26">
        <f t="shared" si="14"/>
        <v>29166.666666666624</v>
      </c>
      <c r="C102" s="26">
        <f t="shared" si="15"/>
        <v>833.33333333333337</v>
      </c>
      <c r="D102" s="47">
        <f t="shared" si="15"/>
        <v>3.5000000000000003E-2</v>
      </c>
      <c r="E102" s="26">
        <f t="shared" si="11"/>
        <v>262.49999999999966</v>
      </c>
      <c r="F102" s="26">
        <f t="shared" si="12"/>
        <v>1095.833333333333</v>
      </c>
      <c r="G102" s="13">
        <f t="shared" si="16"/>
        <v>0.68920583202446084</v>
      </c>
      <c r="H102" s="26">
        <f t="shared" si="13"/>
        <v>755.25472426013812</v>
      </c>
    </row>
    <row r="103" spans="1:8">
      <c r="A103" s="2">
        <v>26</v>
      </c>
      <c r="B103" s="26">
        <f t="shared" si="14"/>
        <v>28333.333333333292</v>
      </c>
      <c r="C103" s="26">
        <f t="shared" si="15"/>
        <v>833.33333333333337</v>
      </c>
      <c r="D103" s="47">
        <f t="shared" si="15"/>
        <v>3.5000000000000003E-2</v>
      </c>
      <c r="E103" s="26">
        <f t="shared" si="11"/>
        <v>255.20833333333297</v>
      </c>
      <c r="F103" s="26">
        <f t="shared" si="12"/>
        <v>1088.5416666666663</v>
      </c>
      <c r="G103" s="13">
        <f t="shared" si="16"/>
        <v>0.6790205241620304</v>
      </c>
      <c r="H103" s="26">
        <f t="shared" si="13"/>
        <v>739.14213307220996</v>
      </c>
    </row>
    <row r="104" spans="1:8">
      <c r="A104" s="2">
        <v>27</v>
      </c>
      <c r="B104" s="26">
        <f t="shared" si="14"/>
        <v>27499.99999999996</v>
      </c>
      <c r="C104" s="26">
        <f t="shared" si="15"/>
        <v>833.33333333333337</v>
      </c>
      <c r="D104" s="47">
        <f t="shared" si="15"/>
        <v>3.5000000000000003E-2</v>
      </c>
      <c r="E104" s="26">
        <f t="shared" si="11"/>
        <v>247.91666666666632</v>
      </c>
      <c r="F104" s="26">
        <f t="shared" si="12"/>
        <v>1081.2499999999998</v>
      </c>
      <c r="G104" s="13">
        <f t="shared" si="16"/>
        <v>0.66898573809067041</v>
      </c>
      <c r="H104" s="26">
        <f t="shared" si="13"/>
        <v>723.34082931053729</v>
      </c>
    </row>
    <row r="105" spans="1:8">
      <c r="A105" s="2">
        <v>28</v>
      </c>
      <c r="B105" s="26">
        <f t="shared" si="14"/>
        <v>26666.666666666628</v>
      </c>
      <c r="C105" s="26">
        <f t="shared" si="15"/>
        <v>833.33333333333337</v>
      </c>
      <c r="D105" s="47">
        <f t="shared" si="15"/>
        <v>3.5000000000000003E-2</v>
      </c>
      <c r="E105" s="26">
        <f t="shared" si="11"/>
        <v>240.62499999999966</v>
      </c>
      <c r="F105" s="26">
        <f t="shared" si="12"/>
        <v>1073.958333333333</v>
      </c>
      <c r="G105" s="13">
        <f t="shared" si="16"/>
        <v>0.65909924935041431</v>
      </c>
      <c r="H105" s="26">
        <f t="shared" si="13"/>
        <v>707.84513133362179</v>
      </c>
    </row>
    <row r="106" spans="1:8">
      <c r="A106" s="2">
        <v>29</v>
      </c>
      <c r="B106" s="26">
        <f t="shared" si="14"/>
        <v>25833.333333333296</v>
      </c>
      <c r="C106" s="26">
        <f t="shared" si="15"/>
        <v>833.33333333333337</v>
      </c>
      <c r="D106" s="47">
        <f t="shared" si="15"/>
        <v>3.5000000000000003E-2</v>
      </c>
      <c r="E106" s="26">
        <f t="shared" si="11"/>
        <v>233.33333333333303</v>
      </c>
      <c r="F106" s="26">
        <f t="shared" si="12"/>
        <v>1066.6666666666665</v>
      </c>
      <c r="G106" s="13">
        <f t="shared" si="16"/>
        <v>0.64935886635508799</v>
      </c>
      <c r="H106" s="26">
        <f t="shared" si="13"/>
        <v>692.64945744542706</v>
      </c>
    </row>
    <row r="107" spans="1:8">
      <c r="A107" s="2">
        <v>30</v>
      </c>
      <c r="B107" s="26">
        <f t="shared" si="14"/>
        <v>24999.999999999964</v>
      </c>
      <c r="C107" s="26">
        <f t="shared" si="15"/>
        <v>833.33333333333337</v>
      </c>
      <c r="D107" s="47">
        <f t="shared" si="15"/>
        <v>3.5000000000000003E-2</v>
      </c>
      <c r="E107" s="26">
        <f t="shared" si="11"/>
        <v>226.04166666666637</v>
      </c>
      <c r="F107" s="26">
        <f t="shared" si="12"/>
        <v>1059.3749999999998</v>
      </c>
      <c r="G107" s="13">
        <f t="shared" si="16"/>
        <v>0.63976242990649068</v>
      </c>
      <c r="H107" s="26">
        <f t="shared" si="13"/>
        <v>677.74832418218841</v>
      </c>
    </row>
    <row r="108" spans="1:8">
      <c r="A108" s="2">
        <v>31</v>
      </c>
      <c r="B108" s="26">
        <f t="shared" si="14"/>
        <v>24166.666666666631</v>
      </c>
      <c r="C108" s="26">
        <f t="shared" si="15"/>
        <v>833.33333333333337</v>
      </c>
      <c r="D108" s="47">
        <f t="shared" si="15"/>
        <v>3.5000000000000003E-2</v>
      </c>
      <c r="E108" s="26">
        <f t="shared" si="11"/>
        <v>218.74999999999972</v>
      </c>
      <c r="F108" s="26">
        <f t="shared" si="12"/>
        <v>1052.083333333333</v>
      </c>
      <c r="G108" s="13">
        <f t="shared" si="16"/>
        <v>0.63030781271575453</v>
      </c>
      <c r="H108" s="26">
        <f t="shared" si="13"/>
        <v>663.13634462803327</v>
      </c>
    </row>
    <row r="109" spans="1:8">
      <c r="A109" s="2">
        <v>32</v>
      </c>
      <c r="B109" s="26">
        <f t="shared" si="14"/>
        <v>23333.333333333299</v>
      </c>
      <c r="C109" s="26">
        <f t="shared" si="15"/>
        <v>833.33333333333337</v>
      </c>
      <c r="D109" s="47">
        <f t="shared" si="15"/>
        <v>3.5000000000000003E-2</v>
      </c>
      <c r="E109" s="26">
        <f t="shared" si="11"/>
        <v>211.45833333333306</v>
      </c>
      <c r="F109" s="26">
        <f t="shared" si="12"/>
        <v>1044.7916666666665</v>
      </c>
      <c r="G109" s="13">
        <f t="shared" si="16"/>
        <v>0.62099291893177788</v>
      </c>
      <c r="H109" s="26">
        <f t="shared" si="13"/>
        <v>648.80822675893035</v>
      </c>
    </row>
    <row r="110" spans="1:8">
      <c r="A110" s="2">
        <v>33</v>
      </c>
      <c r="B110" s="26">
        <f t="shared" si="14"/>
        <v>22499.999999999967</v>
      </c>
      <c r="C110" s="26">
        <f t="shared" si="15"/>
        <v>833.33333333333337</v>
      </c>
      <c r="D110" s="47">
        <f t="shared" si="15"/>
        <v>3.5000000000000003E-2</v>
      </c>
      <c r="E110" s="26">
        <f t="shared" si="11"/>
        <v>204.1666666666664</v>
      </c>
      <c r="F110" s="26">
        <f t="shared" si="12"/>
        <v>1037.4999999999998</v>
      </c>
      <c r="G110" s="13">
        <f t="shared" si="16"/>
        <v>0.61181568367662853</v>
      </c>
      <c r="H110" s="26">
        <f t="shared" si="13"/>
        <v>634.75877181450198</v>
      </c>
    </row>
    <row r="111" spans="1:8">
      <c r="A111" s="2">
        <v>34</v>
      </c>
      <c r="B111" s="26">
        <f t="shared" si="14"/>
        <v>21666.666666666635</v>
      </c>
      <c r="C111" s="26">
        <f t="shared" si="15"/>
        <v>833.33333333333337</v>
      </c>
      <c r="D111" s="47">
        <f t="shared" si="15"/>
        <v>3.5000000000000003E-2</v>
      </c>
      <c r="E111" s="26">
        <f t="shared" si="11"/>
        <v>196.87499999999974</v>
      </c>
      <c r="F111" s="26">
        <f t="shared" si="12"/>
        <v>1030.208333333333</v>
      </c>
      <c r="G111" s="13">
        <f t="shared" si="16"/>
        <v>0.60277407258781146</v>
      </c>
      <c r="H111" s="26">
        <f t="shared" si="13"/>
        <v>620.98287269723471</v>
      </c>
    </row>
    <row r="112" spans="1:8">
      <c r="A112" s="2">
        <v>35</v>
      </c>
      <c r="B112" s="26">
        <f t="shared" si="14"/>
        <v>20833.333333333303</v>
      </c>
      <c r="C112" s="26">
        <f t="shared" si="15"/>
        <v>833.33333333333337</v>
      </c>
      <c r="D112" s="47">
        <f t="shared" si="15"/>
        <v>3.5000000000000003E-2</v>
      </c>
      <c r="E112" s="26">
        <f t="shared" si="11"/>
        <v>189.58333333333309</v>
      </c>
      <c r="F112" s="26">
        <f t="shared" si="12"/>
        <v>1022.9166666666665</v>
      </c>
      <c r="G112" s="13">
        <f t="shared" si="16"/>
        <v>0.59386608136730201</v>
      </c>
      <c r="H112" s="26">
        <f t="shared" si="13"/>
        <v>607.47551239863594</v>
      </c>
    </row>
    <row r="113" spans="1:8">
      <c r="A113" s="2">
        <v>36</v>
      </c>
      <c r="B113" s="26">
        <f t="shared" si="14"/>
        <v>19999.999999999971</v>
      </c>
      <c r="C113" s="26">
        <f t="shared" si="15"/>
        <v>833.33333333333337</v>
      </c>
      <c r="D113" s="47">
        <f t="shared" si="15"/>
        <v>3.5000000000000003E-2</v>
      </c>
      <c r="E113" s="26">
        <f t="shared" si="11"/>
        <v>182.29166666666643</v>
      </c>
      <c r="F113" s="26">
        <f t="shared" si="12"/>
        <v>1015.6249999999998</v>
      </c>
      <c r="G113" s="13">
        <f t="shared" si="16"/>
        <v>0.5850897353372434</v>
      </c>
      <c r="H113" s="26">
        <f t="shared" si="13"/>
        <v>594.23176245188768</v>
      </c>
    </row>
    <row r="114" spans="1:8">
      <c r="A114" s="2">
        <v>37</v>
      </c>
      <c r="B114" s="26">
        <f t="shared" si="14"/>
        <v>19166.666666666639</v>
      </c>
      <c r="C114" s="26">
        <f t="shared" si="15"/>
        <v>833.33333333333337</v>
      </c>
      <c r="D114" s="47">
        <f t="shared" si="15"/>
        <v>3.5000000000000003E-2</v>
      </c>
      <c r="E114" s="26">
        <f t="shared" si="11"/>
        <v>174.99999999999977</v>
      </c>
      <c r="F114" s="26">
        <f t="shared" si="12"/>
        <v>1008.3333333333331</v>
      </c>
      <c r="G114" s="13">
        <f t="shared" si="16"/>
        <v>0.57644308900221031</v>
      </c>
      <c r="H114" s="26">
        <f t="shared" si="13"/>
        <v>581.24678141056199</v>
      </c>
    </row>
    <row r="115" spans="1:8">
      <c r="A115" s="2">
        <v>38</v>
      </c>
      <c r="B115" s="26">
        <f t="shared" si="14"/>
        <v>18333.333333333307</v>
      </c>
      <c r="C115" s="26">
        <f t="shared" si="15"/>
        <v>833.33333333333337</v>
      </c>
      <c r="D115" s="47">
        <f t="shared" si="15"/>
        <v>3.5000000000000003E-2</v>
      </c>
      <c r="E115" s="26">
        <f t="shared" si="11"/>
        <v>167.70833333333312</v>
      </c>
      <c r="F115" s="26">
        <f t="shared" si="12"/>
        <v>1001.0416666666665</v>
      </c>
      <c r="G115" s="13">
        <f t="shared" si="16"/>
        <v>0.5679242256179412</v>
      </c>
      <c r="H115" s="26">
        <f t="shared" si="13"/>
        <v>568.51581335295975</v>
      </c>
    </row>
    <row r="116" spans="1:8">
      <c r="A116" s="2">
        <v>39</v>
      </c>
      <c r="B116" s="26">
        <f t="shared" si="14"/>
        <v>17499.999999999975</v>
      </c>
      <c r="C116" s="26">
        <f t="shared" si="15"/>
        <v>833.33333333333337</v>
      </c>
      <c r="D116" s="47">
        <f t="shared" si="15"/>
        <v>3.5000000000000003E-2</v>
      </c>
      <c r="E116" s="26">
        <f t="shared" si="11"/>
        <v>160.41666666666646</v>
      </c>
      <c r="F116" s="26">
        <f t="shared" si="12"/>
        <v>993.74999999999977</v>
      </c>
      <c r="G116" s="13">
        <f t="shared" si="16"/>
        <v>0.55953125676644466</v>
      </c>
      <c r="H116" s="26">
        <f t="shared" si="13"/>
        <v>556.03418641165422</v>
      </c>
    </row>
    <row r="117" spans="1:8">
      <c r="A117" s="2">
        <v>40</v>
      </c>
      <c r="B117" s="26">
        <f t="shared" si="14"/>
        <v>16666.666666666642</v>
      </c>
      <c r="C117" s="26">
        <f t="shared" si="15"/>
        <v>833.33333333333337</v>
      </c>
      <c r="D117" s="47">
        <f t="shared" si="15"/>
        <v>3.5000000000000003E-2</v>
      </c>
      <c r="E117" s="26">
        <f t="shared" si="11"/>
        <v>153.1249999999998</v>
      </c>
      <c r="F117" s="26">
        <f t="shared" si="12"/>
        <v>986.45833333333314</v>
      </c>
      <c r="G117" s="13">
        <f t="shared" si="16"/>
        <v>0.55126232193738389</v>
      </c>
      <c r="H117" s="26">
        <f t="shared" si="13"/>
        <v>543.79731132781501</v>
      </c>
    </row>
    <row r="118" spans="1:8">
      <c r="A118" s="2">
        <f>A117+1</f>
        <v>41</v>
      </c>
      <c r="B118" s="26">
        <f t="shared" ref="B118:B137" si="17">+B117-C117</f>
        <v>15833.333333333308</v>
      </c>
      <c r="C118" s="26">
        <f t="shared" ref="C118:C137" si="18">+C117</f>
        <v>833.33333333333337</v>
      </c>
      <c r="D118" s="47">
        <f t="shared" ref="D118:D137" si="19">+D117</f>
        <v>3.5000000000000003E-2</v>
      </c>
      <c r="E118" s="26">
        <f t="shared" ref="E118:E137" si="20">(B117*D118)/4</f>
        <v>145.83333333333314</v>
      </c>
      <c r="F118" s="26">
        <f t="shared" ref="F118:F137" si="21">E118+C118</f>
        <v>979.16666666666652</v>
      </c>
      <c r="G118" s="13">
        <f t="shared" si="16"/>
        <v>0.54311558811564931</v>
      </c>
      <c r="H118" s="26">
        <f t="shared" ref="H118:H137" si="22">F118*G118</f>
        <v>531.80068002990652</v>
      </c>
    </row>
    <row r="119" spans="1:8">
      <c r="A119" s="2">
        <f t="shared" ref="A119:A137" si="23">A118+1</f>
        <v>42</v>
      </c>
      <c r="B119" s="26">
        <f t="shared" si="17"/>
        <v>14999.999999999975</v>
      </c>
      <c r="C119" s="26">
        <f t="shared" si="18"/>
        <v>833.33333333333337</v>
      </c>
      <c r="D119" s="47">
        <f t="shared" si="19"/>
        <v>3.5000000000000003E-2</v>
      </c>
      <c r="E119" s="26">
        <f t="shared" si="20"/>
        <v>138.54166666666646</v>
      </c>
      <c r="F119" s="26">
        <f t="shared" si="21"/>
        <v>971.87499999999977</v>
      </c>
      <c r="G119" s="13">
        <f t="shared" si="16"/>
        <v>0.53508924937502389</v>
      </c>
      <c r="H119" s="26">
        <f t="shared" si="22"/>
        <v>520.03986423635126</v>
      </c>
    </row>
    <row r="120" spans="1:8">
      <c r="A120" s="2">
        <f t="shared" si="23"/>
        <v>43</v>
      </c>
      <c r="B120" s="26">
        <f t="shared" si="17"/>
        <v>14166.666666666641</v>
      </c>
      <c r="C120" s="26">
        <f t="shared" si="18"/>
        <v>833.33333333333337</v>
      </c>
      <c r="D120" s="47">
        <f t="shared" si="19"/>
        <v>3.5000000000000003E-2</v>
      </c>
      <c r="E120" s="26">
        <f t="shared" si="20"/>
        <v>131.2499999999998</v>
      </c>
      <c r="F120" s="26">
        <f t="shared" si="21"/>
        <v>964.58333333333314</v>
      </c>
      <c r="G120" s="13">
        <f t="shared" si="16"/>
        <v>0.52718152647785621</v>
      </c>
      <c r="H120" s="26">
        <f t="shared" si="22"/>
        <v>508.51051408176539</v>
      </c>
    </row>
    <row r="121" spans="1:8">
      <c r="A121" s="2">
        <f t="shared" si="23"/>
        <v>44</v>
      </c>
      <c r="B121" s="26">
        <f t="shared" si="17"/>
        <v>13333.333333333307</v>
      </c>
      <c r="C121" s="26">
        <f t="shared" si="18"/>
        <v>833.33333333333337</v>
      </c>
      <c r="D121" s="47">
        <f t="shared" si="19"/>
        <v>3.5000000000000003E-2</v>
      </c>
      <c r="E121" s="26">
        <f t="shared" si="20"/>
        <v>123.95833333333312</v>
      </c>
      <c r="F121" s="26">
        <f t="shared" si="21"/>
        <v>957.29166666666652</v>
      </c>
      <c r="G121" s="13">
        <f t="shared" si="16"/>
        <v>0.51939066648064658</v>
      </c>
      <c r="H121" s="26">
        <f t="shared" si="22"/>
        <v>497.20835676636887</v>
      </c>
    </row>
    <row r="122" spans="1:8">
      <c r="A122" s="2">
        <f t="shared" si="23"/>
        <v>45</v>
      </c>
      <c r="B122" s="26">
        <f t="shared" si="17"/>
        <v>12499.999999999973</v>
      </c>
      <c r="C122" s="26">
        <f t="shared" si="18"/>
        <v>833.33333333333337</v>
      </c>
      <c r="D122" s="47">
        <f t="shared" si="19"/>
        <v>3.5000000000000003E-2</v>
      </c>
      <c r="E122" s="26">
        <f t="shared" si="20"/>
        <v>116.66666666666644</v>
      </c>
      <c r="F122" s="26">
        <f t="shared" si="21"/>
        <v>949.99999999999977</v>
      </c>
      <c r="G122" s="13">
        <f t="shared" si="16"/>
        <v>0.51171494234546455</v>
      </c>
      <c r="H122" s="26">
        <f t="shared" si="22"/>
        <v>486.12919522819124</v>
      </c>
    </row>
    <row r="123" spans="1:8">
      <c r="A123" s="2">
        <f t="shared" si="23"/>
        <v>46</v>
      </c>
      <c r="B123" s="26">
        <f t="shared" si="17"/>
        <v>11666.666666666639</v>
      </c>
      <c r="C123" s="26">
        <f t="shared" si="18"/>
        <v>833.33333333333337</v>
      </c>
      <c r="D123" s="47">
        <f t="shared" si="19"/>
        <v>3.5000000000000003E-2</v>
      </c>
      <c r="E123" s="26">
        <f t="shared" si="20"/>
        <v>109.37499999999977</v>
      </c>
      <c r="F123" s="26">
        <f t="shared" si="21"/>
        <v>942.70833333333314</v>
      </c>
      <c r="G123" s="13">
        <f t="shared" si="16"/>
        <v>0.50415265255710806</v>
      </c>
      <c r="H123" s="26">
        <f t="shared" si="22"/>
        <v>475.26890683769034</v>
      </c>
    </row>
    <row r="124" spans="1:8">
      <c r="A124" s="2">
        <f t="shared" si="23"/>
        <v>47</v>
      </c>
      <c r="B124" s="26">
        <f t="shared" si="17"/>
        <v>10833.333333333305</v>
      </c>
      <c r="C124" s="26">
        <f t="shared" si="18"/>
        <v>833.33333333333337</v>
      </c>
      <c r="D124" s="47">
        <f t="shared" si="19"/>
        <v>3.5000000000000003E-2</v>
      </c>
      <c r="E124" s="26">
        <f t="shared" si="20"/>
        <v>102.0833333333331</v>
      </c>
      <c r="F124" s="26">
        <f t="shared" si="21"/>
        <v>935.41666666666652</v>
      </c>
      <c r="G124" s="13">
        <f t="shared" si="16"/>
        <v>0.49670212074591941</v>
      </c>
      <c r="H124" s="26">
        <f t="shared" si="22"/>
        <v>464.62344211441206</v>
      </c>
    </row>
    <row r="125" spans="1:8">
      <c r="A125" s="2">
        <f t="shared" si="23"/>
        <v>48</v>
      </c>
      <c r="B125" s="26">
        <f t="shared" si="17"/>
        <v>9999.9999999999709</v>
      </c>
      <c r="C125" s="26">
        <f t="shared" si="18"/>
        <v>833.33333333333337</v>
      </c>
      <c r="D125" s="47">
        <f t="shared" si="19"/>
        <v>3.5000000000000003E-2</v>
      </c>
      <c r="E125" s="26">
        <f t="shared" si="20"/>
        <v>94.79166666666643</v>
      </c>
      <c r="F125" s="26">
        <f t="shared" si="21"/>
        <v>928.12499999999977</v>
      </c>
      <c r="G125" s="13">
        <f t="shared" si="16"/>
        <v>0.48936169531617674</v>
      </c>
      <c r="H125" s="26">
        <f t="shared" si="22"/>
        <v>454.18882346532644</v>
      </c>
    </row>
    <row r="126" spans="1:8">
      <c r="A126" s="2">
        <f t="shared" si="23"/>
        <v>49</v>
      </c>
      <c r="B126" s="26">
        <f t="shared" si="17"/>
        <v>9166.666666666637</v>
      </c>
      <c r="C126" s="26">
        <f t="shared" si="18"/>
        <v>833.33333333333337</v>
      </c>
      <c r="D126" s="47">
        <f t="shared" si="19"/>
        <v>3.5000000000000003E-2</v>
      </c>
      <c r="E126" s="26">
        <f t="shared" si="20"/>
        <v>87.499999999999758</v>
      </c>
      <c r="F126" s="26">
        <f t="shared" si="21"/>
        <v>920.83333333333314</v>
      </c>
      <c r="G126" s="13">
        <f t="shared" si="16"/>
        <v>0.48212974907997708</v>
      </c>
      <c r="H126" s="26">
        <f t="shared" si="22"/>
        <v>443.96114394447881</v>
      </c>
    </row>
    <row r="127" spans="1:8">
      <c r="A127" s="2">
        <f t="shared" si="23"/>
        <v>50</v>
      </c>
      <c r="B127" s="26">
        <f t="shared" si="17"/>
        <v>8333.333333333303</v>
      </c>
      <c r="C127" s="26">
        <f t="shared" si="18"/>
        <v>833.33333333333337</v>
      </c>
      <c r="D127" s="47">
        <f t="shared" si="19"/>
        <v>3.5000000000000003E-2</v>
      </c>
      <c r="E127" s="26">
        <f t="shared" si="20"/>
        <v>80.208333333333087</v>
      </c>
      <c r="F127" s="26">
        <f t="shared" si="21"/>
        <v>913.54166666666652</v>
      </c>
      <c r="G127" s="13">
        <f t="shared" si="16"/>
        <v>0.4750046788965292</v>
      </c>
      <c r="H127" s="26">
        <f t="shared" si="22"/>
        <v>433.93656603360006</v>
      </c>
    </row>
    <row r="128" spans="1:8">
      <c r="A128" s="2">
        <f t="shared" si="23"/>
        <v>51</v>
      </c>
      <c r="B128" s="26">
        <f t="shared" si="17"/>
        <v>7499.99999999997</v>
      </c>
      <c r="C128" s="26">
        <f t="shared" si="18"/>
        <v>833.33333333333337</v>
      </c>
      <c r="D128" s="47">
        <f t="shared" si="19"/>
        <v>3.5000000000000003E-2</v>
      </c>
      <c r="E128" s="26">
        <f t="shared" si="20"/>
        <v>72.916666666666401</v>
      </c>
      <c r="F128" s="26">
        <f t="shared" si="21"/>
        <v>906.24999999999977</v>
      </c>
      <c r="G128" s="13">
        <f t="shared" si="16"/>
        <v>0.46798490531677767</v>
      </c>
      <c r="H128" s="26">
        <f t="shared" si="22"/>
        <v>424.11132044332965</v>
      </c>
    </row>
    <row r="129" spans="1:8">
      <c r="A129" s="2">
        <f t="shared" si="23"/>
        <v>52</v>
      </c>
      <c r="B129" s="26">
        <f t="shared" si="17"/>
        <v>6666.666666666637</v>
      </c>
      <c r="C129" s="26">
        <f t="shared" si="18"/>
        <v>833.33333333333337</v>
      </c>
      <c r="D129" s="47">
        <f t="shared" si="19"/>
        <v>3.5000000000000003E-2</v>
      </c>
      <c r="E129" s="26">
        <f t="shared" si="20"/>
        <v>65.624999999999744</v>
      </c>
      <c r="F129" s="26">
        <f t="shared" si="21"/>
        <v>898.95833333333314</v>
      </c>
      <c r="G129" s="13">
        <f t="shared" si="16"/>
        <v>0.46106887223327847</v>
      </c>
      <c r="H129" s="26">
        <f t="shared" si="22"/>
        <v>414.48170493470752</v>
      </c>
    </row>
    <row r="130" spans="1:8">
      <c r="A130" s="2">
        <f t="shared" si="23"/>
        <v>53</v>
      </c>
      <c r="B130" s="26">
        <f t="shared" si="17"/>
        <v>5833.3333333333039</v>
      </c>
      <c r="C130" s="26">
        <f t="shared" si="18"/>
        <v>833.33333333333337</v>
      </c>
      <c r="D130" s="47">
        <f t="shared" si="19"/>
        <v>3.5000000000000003E-2</v>
      </c>
      <c r="E130" s="26">
        <f t="shared" si="20"/>
        <v>58.33333333333308</v>
      </c>
      <c r="F130" s="26">
        <f t="shared" si="21"/>
        <v>891.6666666666664</v>
      </c>
      <c r="G130" s="13">
        <f t="shared" si="16"/>
        <v>0.45425504653524973</v>
      </c>
      <c r="H130" s="26">
        <f t="shared" si="22"/>
        <v>405.04408316059755</v>
      </c>
    </row>
    <row r="131" spans="1:8">
      <c r="A131" s="2">
        <f t="shared" si="23"/>
        <v>54</v>
      </c>
      <c r="B131" s="26">
        <f t="shared" si="17"/>
        <v>4999.9999999999709</v>
      </c>
      <c r="C131" s="26">
        <f t="shared" si="18"/>
        <v>833.33333333333337</v>
      </c>
      <c r="D131" s="47">
        <f t="shared" si="19"/>
        <v>3.5000000000000003E-2</v>
      </c>
      <c r="E131" s="26">
        <f t="shared" si="20"/>
        <v>51.041666666666416</v>
      </c>
      <c r="F131" s="26">
        <f t="shared" si="21"/>
        <v>884.37499999999977</v>
      </c>
      <c r="G131" s="13">
        <f t="shared" si="16"/>
        <v>0.4475419177687191</v>
      </c>
      <c r="H131" s="26">
        <f t="shared" si="22"/>
        <v>395.79488352671086</v>
      </c>
    </row>
    <row r="132" spans="1:8">
      <c r="A132" s="2">
        <f t="shared" si="23"/>
        <v>55</v>
      </c>
      <c r="B132" s="26">
        <f t="shared" si="17"/>
        <v>4166.6666666666379</v>
      </c>
      <c r="C132" s="26">
        <f t="shared" si="18"/>
        <v>833.33333333333337</v>
      </c>
      <c r="D132" s="47">
        <f t="shared" si="19"/>
        <v>3.5000000000000003E-2</v>
      </c>
      <c r="E132" s="26">
        <f t="shared" si="20"/>
        <v>43.749999999999751</v>
      </c>
      <c r="F132" s="26">
        <f t="shared" si="21"/>
        <v>877.08333333333314</v>
      </c>
      <c r="G132" s="13">
        <f t="shared" si="16"/>
        <v>0.44092799780169378</v>
      </c>
      <c r="H132" s="26">
        <f t="shared" si="22"/>
        <v>386.73059807190219</v>
      </c>
    </row>
    <row r="133" spans="1:8">
      <c r="A133" s="2">
        <f t="shared" si="23"/>
        <v>56</v>
      </c>
      <c r="B133" s="26">
        <f t="shared" si="17"/>
        <v>3333.3333333333044</v>
      </c>
      <c r="C133" s="26">
        <f t="shared" si="18"/>
        <v>833.33333333333337</v>
      </c>
      <c r="D133" s="47">
        <f t="shared" si="19"/>
        <v>3.5000000000000003E-2</v>
      </c>
      <c r="E133" s="26">
        <f t="shared" si="20"/>
        <v>36.458333333333087</v>
      </c>
      <c r="F133" s="26">
        <f t="shared" si="21"/>
        <v>869.79166666666652</v>
      </c>
      <c r="G133" s="13">
        <f t="shared" si="16"/>
        <v>0.43441182049427957</v>
      </c>
      <c r="H133" s="26">
        <f t="shared" si="22"/>
        <v>377.84778136742017</v>
      </c>
    </row>
    <row r="134" spans="1:8">
      <c r="A134" s="2">
        <f t="shared" si="23"/>
        <v>57</v>
      </c>
      <c r="B134" s="26">
        <f t="shared" si="17"/>
        <v>2499.9999999999709</v>
      </c>
      <c r="C134" s="26">
        <f t="shared" si="18"/>
        <v>833.33333333333337</v>
      </c>
      <c r="D134" s="47">
        <f t="shared" si="19"/>
        <v>3.5000000000000003E-2</v>
      </c>
      <c r="E134" s="26">
        <f t="shared" si="20"/>
        <v>29.166666666666416</v>
      </c>
      <c r="F134" s="26">
        <f t="shared" si="21"/>
        <v>862.49999999999977</v>
      </c>
      <c r="G134" s="13">
        <f t="shared" si="16"/>
        <v>0.42799194137367452</v>
      </c>
      <c r="H134" s="26">
        <f t="shared" si="22"/>
        <v>369.14304943479419</v>
      </c>
    </row>
    <row r="135" spans="1:8">
      <c r="A135" s="2">
        <f t="shared" si="23"/>
        <v>58</v>
      </c>
      <c r="B135" s="26">
        <f t="shared" si="17"/>
        <v>1666.6666666666374</v>
      </c>
      <c r="C135" s="26">
        <f t="shared" si="18"/>
        <v>833.33333333333337</v>
      </c>
      <c r="D135" s="47">
        <f t="shared" si="19"/>
        <v>3.5000000000000003E-2</v>
      </c>
      <c r="E135" s="26">
        <f t="shared" si="20"/>
        <v>21.874999999999748</v>
      </c>
      <c r="F135" s="26">
        <f t="shared" si="21"/>
        <v>855.20833333333314</v>
      </c>
      <c r="G135" s="13">
        <f t="shared" si="16"/>
        <v>0.4216669373139651</v>
      </c>
      <c r="H135" s="26">
        <f t="shared" si="22"/>
        <v>360.61307868204716</v>
      </c>
    </row>
    <row r="136" spans="1:8">
      <c r="A136" s="2">
        <f t="shared" si="23"/>
        <v>59</v>
      </c>
      <c r="B136" s="26">
        <f t="shared" si="17"/>
        <v>833.33333333330404</v>
      </c>
      <c r="C136" s="26">
        <f t="shared" si="18"/>
        <v>833.33333333333337</v>
      </c>
      <c r="D136" s="47">
        <f t="shared" si="19"/>
        <v>3.5000000000000003E-2</v>
      </c>
      <c r="E136" s="26">
        <f t="shared" si="20"/>
        <v>14.583333333333078</v>
      </c>
      <c r="F136" s="26">
        <f t="shared" si="21"/>
        <v>847.9166666666664</v>
      </c>
      <c r="G136" s="13">
        <f t="shared" si="16"/>
        <v>0.41543540622065528</v>
      </c>
      <c r="H136" s="26">
        <f t="shared" si="22"/>
        <v>352.25460485793053</v>
      </c>
    </row>
    <row r="137" spans="1:8">
      <c r="A137" s="2">
        <f t="shared" si="23"/>
        <v>60</v>
      </c>
      <c r="B137" s="26">
        <f t="shared" si="17"/>
        <v>-2.9331204132176936E-11</v>
      </c>
      <c r="C137" s="26">
        <f t="shared" si="18"/>
        <v>833.33333333333337</v>
      </c>
      <c r="D137" s="47">
        <f t="shared" si="19"/>
        <v>3.5000000000000003E-2</v>
      </c>
      <c r="E137" s="26">
        <f t="shared" si="20"/>
        <v>7.2916666666664112</v>
      </c>
      <c r="F137" s="26">
        <f t="shared" si="21"/>
        <v>840.62499999999977</v>
      </c>
      <c r="G137" s="13">
        <f t="shared" si="16"/>
        <v>0.40929596671985746</v>
      </c>
      <c r="H137" s="26">
        <f t="shared" si="22"/>
        <v>344.06442202388007</v>
      </c>
    </row>
    <row r="138" spans="1:8">
      <c r="B138" s="26"/>
      <c r="C138" s="26"/>
    </row>
    <row r="139" spans="1:8">
      <c r="B139" s="26"/>
      <c r="C139" s="26"/>
      <c r="D139" s="6"/>
      <c r="E139" s="27" t="s">
        <v>27</v>
      </c>
      <c r="F139" s="26"/>
      <c r="G139" s="14" t="s">
        <v>47</v>
      </c>
      <c r="H139" s="28">
        <f>SUM(H78:H138)</f>
        <v>42840.37114074421</v>
      </c>
    </row>
    <row r="140" spans="1:8">
      <c r="B140" s="26"/>
      <c r="C140" s="26"/>
      <c r="D140" s="6"/>
      <c r="E140" s="27"/>
      <c r="F140" s="26"/>
      <c r="G140" s="13"/>
      <c r="H140" s="28"/>
    </row>
    <row r="141" spans="1:8">
      <c r="B141" s="26"/>
      <c r="C141" s="26"/>
      <c r="D141" s="6"/>
      <c r="E141" s="26"/>
      <c r="F141" s="26"/>
      <c r="G141" s="13"/>
    </row>
    <row r="142" spans="1:8">
      <c r="A142" s="7" t="s">
        <v>31</v>
      </c>
      <c r="B142" s="26"/>
      <c r="C142" s="26"/>
      <c r="D142" s="11" t="s">
        <v>47</v>
      </c>
      <c r="E142" s="26">
        <f>+H69</f>
        <v>52863.851543702469</v>
      </c>
      <c r="F142" s="27" t="s">
        <v>32</v>
      </c>
      <c r="G142" s="13"/>
    </row>
    <row r="143" spans="1:8">
      <c r="A143" s="7" t="s">
        <v>33</v>
      </c>
      <c r="B143" s="26"/>
      <c r="C143" s="26"/>
      <c r="D143" s="11" t="s">
        <v>47</v>
      </c>
      <c r="E143" s="26">
        <f>+H139</f>
        <v>42840.37114074421</v>
      </c>
      <c r="F143" s="27" t="s">
        <v>34</v>
      </c>
      <c r="G143" s="13"/>
    </row>
    <row r="144" spans="1:8">
      <c r="D144" s="15"/>
      <c r="E144" s="29" t="s">
        <v>35</v>
      </c>
    </row>
    <row r="145" spans="1:8">
      <c r="B145" s="148" t="s">
        <v>36</v>
      </c>
      <c r="C145" s="149"/>
      <c r="D145" s="15" t="s">
        <v>47</v>
      </c>
      <c r="E145" s="28">
        <f>E142-E143</f>
        <v>10023.480402958259</v>
      </c>
      <c r="F145" s="24"/>
      <c r="G145" s="30"/>
      <c r="H145" s="20"/>
    </row>
    <row r="146" spans="1:8">
      <c r="B146" s="148" t="s">
        <v>36</v>
      </c>
      <c r="C146" s="149"/>
      <c r="D146" s="15" t="s">
        <v>48</v>
      </c>
      <c r="E146" s="31">
        <f>+E145/CALCOLO!B3</f>
        <v>0.20046960805916519</v>
      </c>
      <c r="F146" s="37" t="s">
        <v>51</v>
      </c>
      <c r="G146" s="16"/>
      <c r="H146" s="20"/>
    </row>
    <row r="147" spans="1:8" ht="15.75" thickBot="1"/>
    <row r="148" spans="1:8" ht="15.75" thickBot="1">
      <c r="C148" s="32" t="s">
        <v>45</v>
      </c>
      <c r="D148" s="17"/>
      <c r="E148" s="18">
        <f>+E145</f>
        <v>10023.480402958259</v>
      </c>
      <c r="F148" s="19" t="s">
        <v>37</v>
      </c>
    </row>
    <row r="150" spans="1:8">
      <c r="A150" s="1" t="s">
        <v>38</v>
      </c>
      <c r="C150" s="20" t="s">
        <v>64</v>
      </c>
      <c r="E150" s="33"/>
    </row>
    <row r="151" spans="1:8">
      <c r="A151" s="1" t="s">
        <v>39</v>
      </c>
      <c r="B151" s="34" t="s">
        <v>65</v>
      </c>
    </row>
    <row r="152" spans="1:8">
      <c r="B152" s="27" t="s">
        <v>40</v>
      </c>
    </row>
    <row r="153" spans="1:8">
      <c r="A153" s="1" t="s">
        <v>41</v>
      </c>
      <c r="B153" s="27" t="s">
        <v>53</v>
      </c>
      <c r="F153" s="51">
        <f>+CALCOLO!B2</f>
        <v>50000</v>
      </c>
    </row>
    <row r="154" spans="1:8">
      <c r="A154" s="1" t="s">
        <v>42</v>
      </c>
      <c r="B154" s="35" t="s">
        <v>54</v>
      </c>
      <c r="F154" s="52">
        <f>CALCOLO!B5+CALCOLO!B7</f>
        <v>7.0000000000000007E-2</v>
      </c>
    </row>
    <row r="155" spans="1:8">
      <c r="A155" s="1" t="s">
        <v>43</v>
      </c>
      <c r="B155" s="27" t="s">
        <v>52</v>
      </c>
      <c r="F155" s="38">
        <f>+F153*C156</f>
        <v>25000</v>
      </c>
    </row>
    <row r="156" spans="1:8">
      <c r="B156" s="35" t="s">
        <v>57</v>
      </c>
      <c r="C156" s="53">
        <f>+CALCOLO!B4</f>
        <v>0.5</v>
      </c>
      <c r="D156" s="44" t="s">
        <v>56</v>
      </c>
      <c r="E156" s="39">
        <v>0</v>
      </c>
    </row>
    <row r="157" spans="1:8">
      <c r="B157" s="35" t="s">
        <v>58</v>
      </c>
      <c r="C157" s="43">
        <f>100%-C156</f>
        <v>0.5</v>
      </c>
      <c r="D157" s="44" t="s">
        <v>56</v>
      </c>
      <c r="E157" s="52">
        <f>+CALCOLO!B6+CALCOLO!B7</f>
        <v>7.0000000000000007E-2</v>
      </c>
      <c r="F157" s="42" t="s">
        <v>62</v>
      </c>
    </row>
    <row r="158" spans="1:8">
      <c r="A158" s="1" t="s">
        <v>44</v>
      </c>
      <c r="B158" s="35" t="s">
        <v>55</v>
      </c>
      <c r="D158" s="40">
        <f ca="1">TODAY()</f>
        <v>42390</v>
      </c>
      <c r="E158" s="39">
        <f>(+E157*C157)+(E156*C156)</f>
        <v>3.5000000000000003E-2</v>
      </c>
    </row>
    <row r="159" spans="1:8">
      <c r="D159" s="41"/>
    </row>
    <row r="162" spans="5:5">
      <c r="E162" s="45"/>
    </row>
  </sheetData>
  <mergeCells count="2">
    <mergeCell ref="B145:C145"/>
    <mergeCell ref="B146:C146"/>
  </mergeCells>
  <phoneticPr fontId="9" type="noConversion"/>
  <hyperlinks>
    <hyperlink ref="A2" r:id="rId1" tooltip="Tasso di rif. UE"/>
    <hyperlink ref="A72" r:id="rId2"/>
  </hyperlink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CALCOLO</vt:lpstr>
      <vt:lpstr>L23-04 60M</vt:lpstr>
      <vt:lpstr>L23-04 72M</vt:lpstr>
      <vt:lpstr>L23-04 120M</vt:lpstr>
      <vt:lpstr>L23-04 180M</vt:lpstr>
      <vt:lpstr>CALCOLO!Area_stampa</vt:lpstr>
    </vt:vector>
  </TitlesOfParts>
  <Company>Finpiemonte S.p.A.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Fusta</dc:creator>
  <cp:lastModifiedBy>staltari</cp:lastModifiedBy>
  <cp:lastPrinted>2010-12-14T15:23:47Z</cp:lastPrinted>
  <dcterms:created xsi:type="dcterms:W3CDTF">1997-06-11T15:05:45Z</dcterms:created>
  <dcterms:modified xsi:type="dcterms:W3CDTF">2016-01-21T11:29:53Z</dcterms:modified>
</cp:coreProperties>
</file>