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COORDINAMENTO AGEVOLAZIONI\01-ARCHIVIO BANDI SITO WEB\01-PUBBLICATI SUL SITO\01-1 APERTI\LEGGI REGIONALI\84-355-LR23-04 cooperazione\2019\"/>
    </mc:Choice>
  </mc:AlternateContent>
  <bookViews>
    <workbookView xWindow="360" yWindow="15" windowWidth="11340" windowHeight="6540" tabRatio="824"/>
  </bookViews>
  <sheets>
    <sheet name="CALCOLO" sheetId="12" r:id="rId1"/>
    <sheet name="L23-04 60M" sheetId="16" state="hidden" r:id="rId2"/>
    <sheet name="L23-04 72M" sheetId="19" state="hidden" r:id="rId3"/>
    <sheet name="L23-04 120M" sheetId="17" state="hidden" r:id="rId4"/>
    <sheet name="L23-04 180M" sheetId="18" state="hidden" r:id="rId5"/>
  </sheets>
  <externalReferences>
    <externalReference r:id="rId6"/>
  </externalReferences>
  <definedNames>
    <definedName name="_Regression_Int" localSheetId="3" hidden="1">1</definedName>
    <definedName name="_Regression_Int" localSheetId="1" hidden="1">1</definedName>
    <definedName name="_xlnm.Print_Area" localSheetId="0">CALCOLO!$A$1:$C$17</definedName>
    <definedName name="Z_D895EB84_59C0_4004_AA6C_3DCCAE3D431F_.wvu.PrintArea" localSheetId="0" hidden="1">CALCOLO!$A$1:$B$8</definedName>
    <definedName name="Z_DBC6D00B_DCFF_4245_B32F_A8C1F7C5AE6A_.wvu.PrintArea" localSheetId="0" hidden="1">CALCOLO!$A$1:$B$8</definedName>
  </definedNames>
  <calcPr calcId="162913"/>
  <customWorkbookViews>
    <customWorkbookView name="Serlenga - Visualizzazione personale" guid="{D895EB84-59C0-4004-AA6C-3DCCAE3D431F}" mergeInterval="0" personalView="1" maximized="1" windowWidth="796" windowHeight="438" tabRatio="812" activeSheetId="4"/>
    <customWorkbookView name="Diquattro - Visualizzazione personale" guid="{DBC6D00B-DCFF-4245-B32F-A8C1F7C5AE6A}" mergeInterval="0" personalView="1" maximized="1" windowWidth="796" windowHeight="420" tabRatio="812" activeSheetId="2"/>
  </customWorkbookViews>
</workbook>
</file>

<file path=xl/calcChain.xml><?xml version="1.0" encoding="utf-8"?>
<calcChain xmlns="http://schemas.openxmlformats.org/spreadsheetml/2006/main">
  <c r="C81" i="19" l="1"/>
  <c r="C82" i="19" s="1"/>
  <c r="E82" i="19"/>
  <c r="E75" i="16"/>
  <c r="F79" i="19"/>
  <c r="F72" i="16"/>
  <c r="D7" i="16" s="1"/>
  <c r="G7" i="16" s="1"/>
  <c r="F78" i="19"/>
  <c r="F80" i="19" s="1"/>
  <c r="D83" i="19"/>
  <c r="D8" i="19"/>
  <c r="D9" i="19" s="1"/>
  <c r="F154" i="18"/>
  <c r="D8" i="18" s="1"/>
  <c r="F153" i="18"/>
  <c r="B7" i="18" s="1"/>
  <c r="E157" i="18"/>
  <c r="C156" i="18"/>
  <c r="F71" i="16"/>
  <c r="C74" i="16"/>
  <c r="C75" i="16" s="1"/>
  <c r="F114" i="17"/>
  <c r="D8" i="17" s="1"/>
  <c r="F113" i="17"/>
  <c r="B7" i="17" s="1"/>
  <c r="E117" i="17"/>
  <c r="C116" i="17"/>
  <c r="C117" i="17" s="1"/>
  <c r="A118" i="18"/>
  <c r="A119" i="18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D158" i="18"/>
  <c r="D118" i="17"/>
  <c r="D76" i="16"/>
  <c r="E83" i="19" l="1"/>
  <c r="D39" i="19" s="1"/>
  <c r="D40" i="19" s="1"/>
  <c r="D41" i="19" s="1"/>
  <c r="D42" i="19" s="1"/>
  <c r="D43" i="19" s="1"/>
  <c r="D44" i="19" s="1"/>
  <c r="D45" i="19" s="1"/>
  <c r="D46" i="19" s="1"/>
  <c r="D47" i="19" s="1"/>
  <c r="D48" i="19" s="1"/>
  <c r="D49" i="19" s="1"/>
  <c r="D50" i="19" s="1"/>
  <c r="D51" i="19" s="1"/>
  <c r="D52" i="19" s="1"/>
  <c r="D53" i="19" s="1"/>
  <c r="D54" i="19" s="1"/>
  <c r="D55" i="19" s="1"/>
  <c r="D56" i="19" s="1"/>
  <c r="D57" i="19" s="1"/>
  <c r="D58" i="19" s="1"/>
  <c r="D59" i="19" s="1"/>
  <c r="D60" i="19" s="1"/>
  <c r="D61" i="19" s="1"/>
  <c r="D62" i="19" s="1"/>
  <c r="B8" i="19"/>
  <c r="B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B39" i="19"/>
  <c r="B42" i="19" s="1"/>
  <c r="C43" i="19" s="1"/>
  <c r="G9" i="19"/>
  <c r="G40" i="19" s="1"/>
  <c r="D10" i="19"/>
  <c r="G8" i="19"/>
  <c r="G39" i="19" s="1"/>
  <c r="E118" i="17"/>
  <c r="D58" i="17" s="1"/>
  <c r="D59" i="17" s="1"/>
  <c r="D60" i="17" s="1"/>
  <c r="D61" i="17" s="1"/>
  <c r="D62" i="17" s="1"/>
  <c r="D63" i="17" s="1"/>
  <c r="D64" i="17" s="1"/>
  <c r="D65" i="17" s="1"/>
  <c r="D66" i="17" s="1"/>
  <c r="D67" i="17" s="1"/>
  <c r="D68" i="17" s="1"/>
  <c r="D69" i="17" s="1"/>
  <c r="D70" i="17" s="1"/>
  <c r="D71" i="17" s="1"/>
  <c r="D72" i="17" s="1"/>
  <c r="D73" i="17" s="1"/>
  <c r="D74" i="17" s="1"/>
  <c r="D75" i="17" s="1"/>
  <c r="D76" i="17" s="1"/>
  <c r="D77" i="17" s="1"/>
  <c r="D78" i="17" s="1"/>
  <c r="D79" i="17" s="1"/>
  <c r="D80" i="17" s="1"/>
  <c r="D81" i="17" s="1"/>
  <c r="D82" i="17" s="1"/>
  <c r="D83" i="17" s="1"/>
  <c r="D84" i="17" s="1"/>
  <c r="D85" i="17" s="1"/>
  <c r="D86" i="17" s="1"/>
  <c r="D87" i="17" s="1"/>
  <c r="D88" i="17" s="1"/>
  <c r="D89" i="17" s="1"/>
  <c r="D90" i="17" s="1"/>
  <c r="D91" i="17" s="1"/>
  <c r="D92" i="17" s="1"/>
  <c r="D93" i="17" s="1"/>
  <c r="D94" i="17" s="1"/>
  <c r="D95" i="17" s="1"/>
  <c r="D96" i="17" s="1"/>
  <c r="D97" i="17" s="1"/>
  <c r="F155" i="18"/>
  <c r="E76" i="16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F115" i="17"/>
  <c r="C157" i="18"/>
  <c r="E158" i="18" s="1"/>
  <c r="D78" i="18" s="1"/>
  <c r="D79" i="18" s="1"/>
  <c r="D80" i="18" s="1"/>
  <c r="D81" i="18" s="1"/>
  <c r="D82" i="18" s="1"/>
  <c r="D83" i="18" s="1"/>
  <c r="D84" i="18" s="1"/>
  <c r="D85" i="18" s="1"/>
  <c r="D86" i="18" s="1"/>
  <c r="D87" i="18" s="1"/>
  <c r="D88" i="18" s="1"/>
  <c r="D89" i="18" s="1"/>
  <c r="D90" i="18" s="1"/>
  <c r="D91" i="18" s="1"/>
  <c r="D92" i="18" s="1"/>
  <c r="D93" i="18" s="1"/>
  <c r="D94" i="18" s="1"/>
  <c r="D95" i="18" s="1"/>
  <c r="D96" i="18" s="1"/>
  <c r="D97" i="18" s="1"/>
  <c r="D98" i="18" s="1"/>
  <c r="D99" i="18" s="1"/>
  <c r="D100" i="18" s="1"/>
  <c r="D101" i="18" s="1"/>
  <c r="D102" i="18" s="1"/>
  <c r="D103" i="18" s="1"/>
  <c r="D104" i="18" s="1"/>
  <c r="D105" i="18" s="1"/>
  <c r="D106" i="18" s="1"/>
  <c r="D107" i="18" s="1"/>
  <c r="D108" i="18" s="1"/>
  <c r="D109" i="18" s="1"/>
  <c r="D110" i="18" s="1"/>
  <c r="D111" i="18" s="1"/>
  <c r="D112" i="18" s="1"/>
  <c r="D113" i="18" s="1"/>
  <c r="D114" i="18" s="1"/>
  <c r="D115" i="18" s="1"/>
  <c r="D116" i="18" s="1"/>
  <c r="D117" i="18" s="1"/>
  <c r="D118" i="18" s="1"/>
  <c r="D119" i="18" s="1"/>
  <c r="D120" i="18" s="1"/>
  <c r="D121" i="18" s="1"/>
  <c r="D122" i="18" s="1"/>
  <c r="D123" i="18" s="1"/>
  <c r="D124" i="18" s="1"/>
  <c r="D125" i="18" s="1"/>
  <c r="D126" i="18" s="1"/>
  <c r="D127" i="18" s="1"/>
  <c r="D128" i="18" s="1"/>
  <c r="D129" i="18" s="1"/>
  <c r="D130" i="18" s="1"/>
  <c r="D131" i="18" s="1"/>
  <c r="D132" i="18" s="1"/>
  <c r="D133" i="18" s="1"/>
  <c r="D134" i="18" s="1"/>
  <c r="D135" i="18" s="1"/>
  <c r="D136" i="18" s="1"/>
  <c r="D137" i="18" s="1"/>
  <c r="D9" i="17"/>
  <c r="G8" i="17"/>
  <c r="G58" i="17" s="1"/>
  <c r="D8" i="16"/>
  <c r="G36" i="16"/>
  <c r="D9" i="18"/>
  <c r="G8" i="18"/>
  <c r="G78" i="18" s="1"/>
  <c r="B7" i="16"/>
  <c r="E7" i="16" s="1"/>
  <c r="F73" i="16"/>
  <c r="C8" i="17"/>
  <c r="C9" i="17" s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B57" i="17"/>
  <c r="E8" i="17"/>
  <c r="C8" i="18"/>
  <c r="B77" i="18"/>
  <c r="E8" i="18"/>
  <c r="B10" i="19" l="1"/>
  <c r="E9" i="19"/>
  <c r="F9" i="19" s="1"/>
  <c r="H9" i="19" s="1"/>
  <c r="E8" i="19"/>
  <c r="F8" i="19" s="1"/>
  <c r="H8" i="19" s="1"/>
  <c r="B9" i="19"/>
  <c r="E10" i="19" s="1"/>
  <c r="F10" i="19" s="1"/>
  <c r="E39" i="19"/>
  <c r="F39" i="19" s="1"/>
  <c r="H39" i="19" s="1"/>
  <c r="E43" i="19"/>
  <c r="F43" i="19" s="1"/>
  <c r="E40" i="19"/>
  <c r="F40" i="19" s="1"/>
  <c r="H40" i="19" s="1"/>
  <c r="B40" i="19"/>
  <c r="E41" i="19" s="1"/>
  <c r="F41" i="19" s="1"/>
  <c r="C44" i="19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1" i="19" s="1"/>
  <c r="C62" i="19" s="1"/>
  <c r="B43" i="19"/>
  <c r="E44" i="19" s="1"/>
  <c r="B41" i="19"/>
  <c r="E42" i="19" s="1"/>
  <c r="F42" i="19" s="1"/>
  <c r="B12" i="19"/>
  <c r="D11" i="19"/>
  <c r="G10" i="19"/>
  <c r="G41" i="19" s="1"/>
  <c r="F8" i="18"/>
  <c r="H8" i="18" s="1"/>
  <c r="F8" i="17"/>
  <c r="H8" i="17" s="1"/>
  <c r="B8" i="17"/>
  <c r="E9" i="17" s="1"/>
  <c r="F9" i="17" s="1"/>
  <c r="D9" i="16"/>
  <c r="G8" i="16"/>
  <c r="G37" i="16" s="1"/>
  <c r="G9" i="18"/>
  <c r="G79" i="18" s="1"/>
  <c r="D10" i="18"/>
  <c r="G9" i="17"/>
  <c r="G59" i="17" s="1"/>
  <c r="D10" i="17"/>
  <c r="B36" i="16"/>
  <c r="F7" i="16"/>
  <c r="H7" i="16" s="1"/>
  <c r="B8" i="16"/>
  <c r="E9" i="16" s="1"/>
  <c r="F9" i="16" s="1"/>
  <c r="E8" i="16"/>
  <c r="F8" i="16" s="1"/>
  <c r="B9" i="16"/>
  <c r="B10" i="16"/>
  <c r="B8" i="18"/>
  <c r="C9" i="18"/>
  <c r="C10" i="18" s="1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E78" i="18"/>
  <c r="C78" i="18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E58" i="17"/>
  <c r="C58" i="17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F44" i="19" l="1"/>
  <c r="H41" i="19"/>
  <c r="B44" i="19"/>
  <c r="E45" i="19" s="1"/>
  <c r="F45" i="19" s="1"/>
  <c r="D12" i="19"/>
  <c r="G11" i="19"/>
  <c r="G42" i="19" s="1"/>
  <c r="H42" i="19" s="1"/>
  <c r="B13" i="19"/>
  <c r="E11" i="19"/>
  <c r="F11" i="19" s="1"/>
  <c r="H10" i="19"/>
  <c r="B9" i="17"/>
  <c r="B10" i="17" s="1"/>
  <c r="H9" i="17"/>
  <c r="B58" i="17"/>
  <c r="B59" i="17" s="1"/>
  <c r="F78" i="18"/>
  <c r="H78" i="18" s="1"/>
  <c r="B78" i="18"/>
  <c r="E79" i="18" s="1"/>
  <c r="F79" i="18" s="1"/>
  <c r="H79" i="18" s="1"/>
  <c r="H8" i="16"/>
  <c r="G9" i="16"/>
  <c r="G38" i="16" s="1"/>
  <c r="D10" i="16"/>
  <c r="D11" i="17"/>
  <c r="G10" i="17"/>
  <c r="G60" i="17" s="1"/>
  <c r="G10" i="18"/>
  <c r="G80" i="18" s="1"/>
  <c r="D11" i="18"/>
  <c r="B9" i="18"/>
  <c r="E9" i="18"/>
  <c r="F9" i="18" s="1"/>
  <c r="H9" i="18" s="1"/>
  <c r="C11" i="16"/>
  <c r="E36" i="16"/>
  <c r="F36" i="16" s="1"/>
  <c r="H36" i="16" s="1"/>
  <c r="B38" i="16"/>
  <c r="E39" i="16" s="1"/>
  <c r="F39" i="16" s="1"/>
  <c r="B39" i="16"/>
  <c r="E37" i="16"/>
  <c r="F37" i="16" s="1"/>
  <c r="H37" i="16" s="1"/>
  <c r="B37" i="16"/>
  <c r="E38" i="16" s="1"/>
  <c r="F38" i="16" s="1"/>
  <c r="F58" i="17"/>
  <c r="H58" i="17" s="1"/>
  <c r="E10" i="17" l="1"/>
  <c r="F10" i="17" s="1"/>
  <c r="H10" i="17" s="1"/>
  <c r="B79" i="18"/>
  <c r="B80" i="18" s="1"/>
  <c r="B45" i="19"/>
  <c r="B46" i="19" s="1"/>
  <c r="B14" i="19"/>
  <c r="D13" i="19"/>
  <c r="G12" i="19"/>
  <c r="G43" i="19" s="1"/>
  <c r="H43" i="19" s="1"/>
  <c r="E12" i="19"/>
  <c r="F12" i="19" s="1"/>
  <c r="H11" i="19"/>
  <c r="E59" i="17"/>
  <c r="F59" i="17" s="1"/>
  <c r="H59" i="17" s="1"/>
  <c r="H38" i="16"/>
  <c r="H9" i="16"/>
  <c r="G10" i="16"/>
  <c r="G39" i="16" s="1"/>
  <c r="H39" i="16" s="1"/>
  <c r="D11" i="16"/>
  <c r="G11" i="18"/>
  <c r="G81" i="18" s="1"/>
  <c r="D12" i="18"/>
  <c r="D12" i="17"/>
  <c r="G11" i="17"/>
  <c r="G61" i="17" s="1"/>
  <c r="E10" i="16"/>
  <c r="F10" i="16" s="1"/>
  <c r="E40" i="16"/>
  <c r="C40" i="16"/>
  <c r="C12" i="16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B10" i="18"/>
  <c r="E10" i="18"/>
  <c r="F10" i="18" s="1"/>
  <c r="H10" i="18" s="1"/>
  <c r="E11" i="17"/>
  <c r="F11" i="17" s="1"/>
  <c r="B11" i="17"/>
  <c r="B60" i="17"/>
  <c r="E60" i="17"/>
  <c r="F60" i="17" s="1"/>
  <c r="H60" i="17" s="1"/>
  <c r="B11" i="16"/>
  <c r="E80" i="18" l="1"/>
  <c r="F80" i="18" s="1"/>
  <c r="H80" i="18" s="1"/>
  <c r="E46" i="19"/>
  <c r="F46" i="19" s="1"/>
  <c r="D14" i="19"/>
  <c r="G13" i="19"/>
  <c r="G44" i="19" s="1"/>
  <c r="H44" i="19" s="1"/>
  <c r="E13" i="19"/>
  <c r="F13" i="19" s="1"/>
  <c r="B15" i="19"/>
  <c r="H12" i="19"/>
  <c r="E47" i="19"/>
  <c r="F47" i="19" s="1"/>
  <c r="B47" i="19"/>
  <c r="H10" i="16"/>
  <c r="F40" i="16"/>
  <c r="D12" i="16"/>
  <c r="G11" i="16"/>
  <c r="G40" i="16" s="1"/>
  <c r="E11" i="16"/>
  <c r="F11" i="16" s="1"/>
  <c r="G12" i="18"/>
  <c r="G82" i="18" s="1"/>
  <c r="D13" i="18"/>
  <c r="D13" i="17"/>
  <c r="G12" i="17"/>
  <c r="G62" i="17" s="1"/>
  <c r="H11" i="17"/>
  <c r="B81" i="18"/>
  <c r="E81" i="18"/>
  <c r="F81" i="18" s="1"/>
  <c r="H81" i="18" s="1"/>
  <c r="E12" i="17"/>
  <c r="F12" i="17" s="1"/>
  <c r="B12" i="17"/>
  <c r="C41" i="16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B12" i="16"/>
  <c r="B61" i="17"/>
  <c r="E61" i="17"/>
  <c r="F61" i="17" s="1"/>
  <c r="H61" i="17" s="1"/>
  <c r="E11" i="18"/>
  <c r="F11" i="18" s="1"/>
  <c r="H11" i="18" s="1"/>
  <c r="B11" i="18"/>
  <c r="C26" i="16"/>
  <c r="B40" i="16"/>
  <c r="B16" i="19" l="1"/>
  <c r="E48" i="19"/>
  <c r="F48" i="19" s="1"/>
  <c r="B48" i="19"/>
  <c r="D15" i="19"/>
  <c r="G14" i="19"/>
  <c r="G45" i="19" s="1"/>
  <c r="H45" i="19" s="1"/>
  <c r="E14" i="19"/>
  <c r="F14" i="19" s="1"/>
  <c r="H13" i="19"/>
  <c r="H40" i="16"/>
  <c r="H12" i="17"/>
  <c r="D14" i="18"/>
  <c r="G13" i="18"/>
  <c r="G83" i="18" s="1"/>
  <c r="D13" i="16"/>
  <c r="E13" i="16" s="1"/>
  <c r="F13" i="16" s="1"/>
  <c r="G12" i="16"/>
  <c r="G41" i="16" s="1"/>
  <c r="G13" i="17"/>
  <c r="G63" i="17" s="1"/>
  <c r="D14" i="17"/>
  <c r="E12" i="16"/>
  <c r="F12" i="16" s="1"/>
  <c r="H11" i="16"/>
  <c r="B13" i="16"/>
  <c r="E41" i="16"/>
  <c r="F41" i="16" s="1"/>
  <c r="B41" i="16"/>
  <c r="E12" i="18"/>
  <c r="F12" i="18" s="1"/>
  <c r="H12" i="18" s="1"/>
  <c r="B12" i="18"/>
  <c r="E13" i="17"/>
  <c r="F13" i="17" s="1"/>
  <c r="B13" i="17"/>
  <c r="B62" i="17"/>
  <c r="E62" i="17"/>
  <c r="F62" i="17" s="1"/>
  <c r="H62" i="17" s="1"/>
  <c r="E82" i="18"/>
  <c r="F82" i="18" s="1"/>
  <c r="H82" i="18" s="1"/>
  <c r="B82" i="18"/>
  <c r="C55" i="16"/>
  <c r="B17" i="19" l="1"/>
  <c r="D16" i="19"/>
  <c r="G15" i="19"/>
  <c r="G46" i="19" s="1"/>
  <c r="H46" i="19" s="1"/>
  <c r="E15" i="19"/>
  <c r="F15" i="19" s="1"/>
  <c r="H14" i="19"/>
  <c r="B49" i="19"/>
  <c r="E49" i="19"/>
  <c r="F49" i="19" s="1"/>
  <c r="G14" i="18"/>
  <c r="G84" i="18" s="1"/>
  <c r="D15" i="18"/>
  <c r="D15" i="17"/>
  <c r="G14" i="17"/>
  <c r="G64" i="17" s="1"/>
  <c r="D14" i="16"/>
  <c r="E14" i="16" s="1"/>
  <c r="F14" i="16" s="1"/>
  <c r="G13" i="16"/>
  <c r="G42" i="16" s="1"/>
  <c r="H13" i="17"/>
  <c r="H41" i="16"/>
  <c r="H12" i="16"/>
  <c r="E83" i="18"/>
  <c r="F83" i="18" s="1"/>
  <c r="H83" i="18" s="1"/>
  <c r="B83" i="18"/>
  <c r="B14" i="17"/>
  <c r="E14" i="17"/>
  <c r="F14" i="17" s="1"/>
  <c r="E42" i="16"/>
  <c r="F42" i="16" s="1"/>
  <c r="B42" i="16"/>
  <c r="E63" i="17"/>
  <c r="F63" i="17" s="1"/>
  <c r="H63" i="17" s="1"/>
  <c r="B63" i="17"/>
  <c r="B14" i="16"/>
  <c r="E13" i="18"/>
  <c r="F13" i="18" s="1"/>
  <c r="H13" i="18" s="1"/>
  <c r="B13" i="18"/>
  <c r="H42" i="16" l="1"/>
  <c r="D17" i="19"/>
  <c r="G16" i="19"/>
  <c r="G47" i="19" s="1"/>
  <c r="H47" i="19" s="1"/>
  <c r="E16" i="19"/>
  <c r="F16" i="19" s="1"/>
  <c r="B18" i="19"/>
  <c r="H15" i="19"/>
  <c r="B50" i="19"/>
  <c r="E50" i="19"/>
  <c r="F50" i="19" s="1"/>
  <c r="D15" i="16"/>
  <c r="E15" i="16" s="1"/>
  <c r="F15" i="16" s="1"/>
  <c r="G14" i="16"/>
  <c r="G43" i="16" s="1"/>
  <c r="G15" i="18"/>
  <c r="G85" i="18" s="1"/>
  <c r="D16" i="18"/>
  <c r="G15" i="17"/>
  <c r="G65" i="17" s="1"/>
  <c r="D16" i="17"/>
  <c r="H14" i="17"/>
  <c r="H13" i="16"/>
  <c r="B14" i="18"/>
  <c r="E14" i="18"/>
  <c r="F14" i="18" s="1"/>
  <c r="H14" i="18" s="1"/>
  <c r="E64" i="17"/>
  <c r="F64" i="17" s="1"/>
  <c r="H64" i="17" s="1"/>
  <c r="B64" i="17"/>
  <c r="B15" i="16"/>
  <c r="B43" i="16"/>
  <c r="E43" i="16"/>
  <c r="F43" i="16" s="1"/>
  <c r="E84" i="18"/>
  <c r="F84" i="18" s="1"/>
  <c r="H84" i="18" s="1"/>
  <c r="B84" i="18"/>
  <c r="B15" i="17"/>
  <c r="E15" i="17"/>
  <c r="F15" i="17" s="1"/>
  <c r="E51" i="19" l="1"/>
  <c r="F51" i="19" s="1"/>
  <c r="B51" i="19"/>
  <c r="B19" i="19"/>
  <c r="D18" i="19"/>
  <c r="G17" i="19"/>
  <c r="G48" i="19" s="1"/>
  <c r="H48" i="19" s="1"/>
  <c r="E17" i="19"/>
  <c r="F17" i="19" s="1"/>
  <c r="H16" i="19"/>
  <c r="H15" i="17"/>
  <c r="G16" i="17"/>
  <c r="G66" i="17" s="1"/>
  <c r="D17" i="17"/>
  <c r="G15" i="16"/>
  <c r="G44" i="16" s="1"/>
  <c r="D16" i="16"/>
  <c r="E16" i="16" s="1"/>
  <c r="F16" i="16" s="1"/>
  <c r="H43" i="16"/>
  <c r="G16" i="18"/>
  <c r="G86" i="18" s="1"/>
  <c r="D17" i="18"/>
  <c r="H14" i="16"/>
  <c r="B65" i="17"/>
  <c r="E65" i="17"/>
  <c r="F65" i="17" s="1"/>
  <c r="H65" i="17" s="1"/>
  <c r="B16" i="16"/>
  <c r="B15" i="18"/>
  <c r="E15" i="18"/>
  <c r="F15" i="18" s="1"/>
  <c r="H15" i="18" s="1"/>
  <c r="E85" i="18"/>
  <c r="F85" i="18" s="1"/>
  <c r="H85" i="18" s="1"/>
  <c r="B85" i="18"/>
  <c r="E16" i="17"/>
  <c r="F16" i="17" s="1"/>
  <c r="B16" i="17"/>
  <c r="E44" i="16"/>
  <c r="F44" i="16" s="1"/>
  <c r="B44" i="16"/>
  <c r="E52" i="19" l="1"/>
  <c r="F52" i="19" s="1"/>
  <c r="B52" i="19"/>
  <c r="B20" i="19"/>
  <c r="D19" i="19"/>
  <c r="G18" i="19"/>
  <c r="G49" i="19" s="1"/>
  <c r="H49" i="19" s="1"/>
  <c r="E18" i="19"/>
  <c r="F18" i="19" s="1"/>
  <c r="H17" i="19"/>
  <c r="H16" i="17"/>
  <c r="D18" i="17"/>
  <c r="G17" i="17"/>
  <c r="G67" i="17" s="1"/>
  <c r="G17" i="18"/>
  <c r="G87" i="18" s="1"/>
  <c r="D18" i="18"/>
  <c r="D17" i="16"/>
  <c r="E17" i="16" s="1"/>
  <c r="F17" i="16" s="1"/>
  <c r="G16" i="16"/>
  <c r="G45" i="16" s="1"/>
  <c r="H44" i="16"/>
  <c r="H15" i="16"/>
  <c r="B45" i="16"/>
  <c r="E45" i="16"/>
  <c r="F45" i="16" s="1"/>
  <c r="E86" i="18"/>
  <c r="F86" i="18" s="1"/>
  <c r="H86" i="18" s="1"/>
  <c r="B86" i="18"/>
  <c r="B17" i="16"/>
  <c r="E16" i="18"/>
  <c r="F16" i="18" s="1"/>
  <c r="H16" i="18" s="1"/>
  <c r="B16" i="18"/>
  <c r="E66" i="17"/>
  <c r="F66" i="17" s="1"/>
  <c r="H66" i="17" s="1"/>
  <c r="B66" i="17"/>
  <c r="E17" i="17"/>
  <c r="F17" i="17" s="1"/>
  <c r="B17" i="17"/>
  <c r="B53" i="19" l="1"/>
  <c r="E53" i="19"/>
  <c r="F53" i="19" s="1"/>
  <c r="B21" i="19"/>
  <c r="D20" i="19"/>
  <c r="G19" i="19"/>
  <c r="G50" i="19" s="1"/>
  <c r="H50" i="19" s="1"/>
  <c r="E19" i="19"/>
  <c r="F19" i="19" s="1"/>
  <c r="H18" i="19"/>
  <c r="G18" i="18"/>
  <c r="G88" i="18" s="1"/>
  <c r="D19" i="18"/>
  <c r="G17" i="16"/>
  <c r="G46" i="16" s="1"/>
  <c r="D18" i="16"/>
  <c r="E18" i="16" s="1"/>
  <c r="F18" i="16" s="1"/>
  <c r="D19" i="17"/>
  <c r="G18" i="17"/>
  <c r="G68" i="17" s="1"/>
  <c r="H45" i="16"/>
  <c r="H16" i="16"/>
  <c r="H17" i="17"/>
  <c r="E18" i="17"/>
  <c r="F18" i="17" s="1"/>
  <c r="B18" i="17"/>
  <c r="B17" i="18"/>
  <c r="E17" i="18"/>
  <c r="F17" i="18" s="1"/>
  <c r="H17" i="18" s="1"/>
  <c r="B87" i="18"/>
  <c r="E87" i="18"/>
  <c r="F87" i="18" s="1"/>
  <c r="H87" i="18" s="1"/>
  <c r="B18" i="16"/>
  <c r="B46" i="16"/>
  <c r="E46" i="16"/>
  <c r="F46" i="16" s="1"/>
  <c r="B67" i="17"/>
  <c r="E67" i="17"/>
  <c r="F67" i="17" s="1"/>
  <c r="H67" i="17" s="1"/>
  <c r="B22" i="19" l="1"/>
  <c r="D21" i="19"/>
  <c r="G20" i="19"/>
  <c r="G51" i="19" s="1"/>
  <c r="H51" i="19" s="1"/>
  <c r="E20" i="19"/>
  <c r="F20" i="19" s="1"/>
  <c r="E54" i="19"/>
  <c r="F54" i="19" s="1"/>
  <c r="B54" i="19"/>
  <c r="H19" i="19"/>
  <c r="H17" i="16"/>
  <c r="G19" i="18"/>
  <c r="G89" i="18" s="1"/>
  <c r="D20" i="18"/>
  <c r="G18" i="16"/>
  <c r="G47" i="16" s="1"/>
  <c r="D19" i="16"/>
  <c r="E19" i="16" s="1"/>
  <c r="F19" i="16" s="1"/>
  <c r="G19" i="17"/>
  <c r="G69" i="17" s="1"/>
  <c r="D20" i="17"/>
  <c r="H18" i="17"/>
  <c r="H46" i="16"/>
  <c r="B19" i="16"/>
  <c r="E47" i="16"/>
  <c r="F47" i="16" s="1"/>
  <c r="B47" i="16"/>
  <c r="E88" i="18"/>
  <c r="F88" i="18" s="1"/>
  <c r="H88" i="18" s="1"/>
  <c r="B88" i="18"/>
  <c r="B19" i="17"/>
  <c r="E19" i="17"/>
  <c r="F19" i="17" s="1"/>
  <c r="B68" i="17"/>
  <c r="E68" i="17"/>
  <c r="F68" i="17" s="1"/>
  <c r="H68" i="17" s="1"/>
  <c r="E18" i="18"/>
  <c r="F18" i="18" s="1"/>
  <c r="H18" i="18" s="1"/>
  <c r="B18" i="18"/>
  <c r="B23" i="19" l="1"/>
  <c r="E55" i="19"/>
  <c r="F55" i="19" s="1"/>
  <c r="B55" i="19"/>
  <c r="D22" i="19"/>
  <c r="G21" i="19"/>
  <c r="G52" i="19" s="1"/>
  <c r="H52" i="19" s="1"/>
  <c r="E21" i="19"/>
  <c r="F21" i="19" s="1"/>
  <c r="H20" i="19"/>
  <c r="H19" i="17"/>
  <c r="H18" i="16"/>
  <c r="H47" i="16"/>
  <c r="D21" i="17"/>
  <c r="G20" i="17"/>
  <c r="G70" i="17" s="1"/>
  <c r="D21" i="18"/>
  <c r="G20" i="18"/>
  <c r="G90" i="18" s="1"/>
  <c r="G19" i="16"/>
  <c r="G48" i="16" s="1"/>
  <c r="D20" i="16"/>
  <c r="E20" i="16" s="1"/>
  <c r="F20" i="16" s="1"/>
  <c r="B19" i="18"/>
  <c r="E19" i="18"/>
  <c r="F19" i="18" s="1"/>
  <c r="H19" i="18" s="1"/>
  <c r="E48" i="16"/>
  <c r="F48" i="16" s="1"/>
  <c r="B48" i="16"/>
  <c r="B69" i="17"/>
  <c r="E69" i="17"/>
  <c r="F69" i="17" s="1"/>
  <c r="H69" i="17" s="1"/>
  <c r="B20" i="16"/>
  <c r="B89" i="18"/>
  <c r="E89" i="18"/>
  <c r="F89" i="18" s="1"/>
  <c r="H89" i="18" s="1"/>
  <c r="B20" i="17"/>
  <c r="E20" i="17"/>
  <c r="F20" i="17" s="1"/>
  <c r="H20" i="17" l="1"/>
  <c r="B24" i="19"/>
  <c r="D23" i="19"/>
  <c r="G22" i="19"/>
  <c r="G53" i="19" s="1"/>
  <c r="H53" i="19" s="1"/>
  <c r="E22" i="19"/>
  <c r="F22" i="19" s="1"/>
  <c r="E56" i="19"/>
  <c r="F56" i="19" s="1"/>
  <c r="B56" i="19"/>
  <c r="H21" i="19"/>
  <c r="H19" i="16"/>
  <c r="G21" i="18"/>
  <c r="G91" i="18" s="1"/>
  <c r="D22" i="18"/>
  <c r="D22" i="17"/>
  <c r="G21" i="17"/>
  <c r="G71" i="17" s="1"/>
  <c r="D21" i="16"/>
  <c r="E21" i="16" s="1"/>
  <c r="F21" i="16" s="1"/>
  <c r="G20" i="16"/>
  <c r="G49" i="16" s="1"/>
  <c r="H48" i="16"/>
  <c r="B49" i="16"/>
  <c r="E49" i="16"/>
  <c r="F49" i="16" s="1"/>
  <c r="B90" i="18"/>
  <c r="E90" i="18"/>
  <c r="F90" i="18" s="1"/>
  <c r="H90" i="18" s="1"/>
  <c r="B70" i="17"/>
  <c r="E70" i="17"/>
  <c r="F70" i="17" s="1"/>
  <c r="H70" i="17" s="1"/>
  <c r="B20" i="18"/>
  <c r="E20" i="18"/>
  <c r="F20" i="18" s="1"/>
  <c r="H20" i="18" s="1"/>
  <c r="E21" i="17"/>
  <c r="F21" i="17" s="1"/>
  <c r="B21" i="17"/>
  <c r="B21" i="16"/>
  <c r="B25" i="19" l="1"/>
  <c r="D24" i="19"/>
  <c r="G23" i="19"/>
  <c r="G54" i="19" s="1"/>
  <c r="H54" i="19" s="1"/>
  <c r="E23" i="19"/>
  <c r="F23" i="19" s="1"/>
  <c r="H22" i="19"/>
  <c r="B57" i="19"/>
  <c r="E57" i="19"/>
  <c r="F57" i="19" s="1"/>
  <c r="H49" i="16"/>
  <c r="G21" i="16"/>
  <c r="G50" i="16" s="1"/>
  <c r="D22" i="16"/>
  <c r="E22" i="16" s="1"/>
  <c r="F22" i="16" s="1"/>
  <c r="G22" i="18"/>
  <c r="G92" i="18" s="1"/>
  <c r="D23" i="18"/>
  <c r="D23" i="17"/>
  <c r="G22" i="17"/>
  <c r="G72" i="17" s="1"/>
  <c r="H21" i="17"/>
  <c r="H20" i="16"/>
  <c r="B22" i="16"/>
  <c r="B71" i="17"/>
  <c r="E71" i="17"/>
  <c r="F71" i="17" s="1"/>
  <c r="H71" i="17" s="1"/>
  <c r="B50" i="16"/>
  <c r="E50" i="16"/>
  <c r="F50" i="16" s="1"/>
  <c r="E22" i="17"/>
  <c r="F22" i="17" s="1"/>
  <c r="B22" i="17"/>
  <c r="B21" i="18"/>
  <c r="E21" i="18"/>
  <c r="F21" i="18" s="1"/>
  <c r="H21" i="18" s="1"/>
  <c r="E91" i="18"/>
  <c r="F91" i="18" s="1"/>
  <c r="H91" i="18" s="1"/>
  <c r="B91" i="18"/>
  <c r="B58" i="19" l="1"/>
  <c r="E58" i="19"/>
  <c r="F58" i="19" s="1"/>
  <c r="G24" i="19"/>
  <c r="G55" i="19" s="1"/>
  <c r="H55" i="19" s="1"/>
  <c r="D25" i="19"/>
  <c r="E24" i="19"/>
  <c r="F24" i="19" s="1"/>
  <c r="B26" i="19"/>
  <c r="H23" i="19"/>
  <c r="H22" i="17"/>
  <c r="G23" i="18"/>
  <c r="G93" i="18" s="1"/>
  <c r="D24" i="18"/>
  <c r="D24" i="17"/>
  <c r="G23" i="17"/>
  <c r="G73" i="17" s="1"/>
  <c r="G22" i="16"/>
  <c r="G51" i="16" s="1"/>
  <c r="D23" i="16"/>
  <c r="H50" i="16"/>
  <c r="H21" i="16"/>
  <c r="E92" i="18"/>
  <c r="F92" i="18" s="1"/>
  <c r="H92" i="18" s="1"/>
  <c r="B92" i="18"/>
  <c r="B23" i="17"/>
  <c r="E23" i="17"/>
  <c r="F23" i="17" s="1"/>
  <c r="B22" i="18"/>
  <c r="E22" i="18"/>
  <c r="F22" i="18" s="1"/>
  <c r="H22" i="18" s="1"/>
  <c r="B51" i="16"/>
  <c r="E51" i="16"/>
  <c r="F51" i="16" s="1"/>
  <c r="B23" i="16"/>
  <c r="E72" i="17"/>
  <c r="F72" i="17" s="1"/>
  <c r="H72" i="17" s="1"/>
  <c r="B72" i="17"/>
  <c r="B27" i="19" l="1"/>
  <c r="D26" i="19"/>
  <c r="G25" i="19"/>
  <c r="G56" i="19" s="1"/>
  <c r="H56" i="19" s="1"/>
  <c r="E25" i="19"/>
  <c r="F25" i="19" s="1"/>
  <c r="B59" i="19"/>
  <c r="E59" i="19"/>
  <c r="F59" i="19" s="1"/>
  <c r="H24" i="19"/>
  <c r="H51" i="16"/>
  <c r="H23" i="17"/>
  <c r="H22" i="16"/>
  <c r="G23" i="16"/>
  <c r="G52" i="16" s="1"/>
  <c r="D24" i="16"/>
  <c r="G24" i="17"/>
  <c r="G74" i="17" s="1"/>
  <c r="D25" i="17"/>
  <c r="D25" i="18"/>
  <c r="G24" i="18"/>
  <c r="G94" i="18" s="1"/>
  <c r="E23" i="16"/>
  <c r="F23" i="16" s="1"/>
  <c r="B73" i="17"/>
  <c r="E73" i="17"/>
  <c r="F73" i="17" s="1"/>
  <c r="H73" i="17" s="1"/>
  <c r="B24" i="16"/>
  <c r="E23" i="18"/>
  <c r="F23" i="18" s="1"/>
  <c r="H23" i="18" s="1"/>
  <c r="B23" i="18"/>
  <c r="B93" i="18"/>
  <c r="E93" i="18"/>
  <c r="F93" i="18" s="1"/>
  <c r="H93" i="18" s="1"/>
  <c r="B52" i="16"/>
  <c r="E52" i="16"/>
  <c r="F52" i="16" s="1"/>
  <c r="E24" i="17"/>
  <c r="F24" i="17" s="1"/>
  <c r="B24" i="17"/>
  <c r="E60" i="19" l="1"/>
  <c r="F60" i="19" s="1"/>
  <c r="B60" i="19"/>
  <c r="D27" i="19"/>
  <c r="G26" i="19"/>
  <c r="G57" i="19" s="1"/>
  <c r="H57" i="19" s="1"/>
  <c r="E26" i="19"/>
  <c r="F26" i="19" s="1"/>
  <c r="B28" i="19"/>
  <c r="H25" i="19"/>
  <c r="H23" i="16"/>
  <c r="H52" i="16"/>
  <c r="H24" i="17"/>
  <c r="D25" i="16"/>
  <c r="E25" i="16" s="1"/>
  <c r="F25" i="16" s="1"/>
  <c r="G24" i="16"/>
  <c r="G53" i="16" s="1"/>
  <c r="D26" i="18"/>
  <c r="G25" i="18"/>
  <c r="G95" i="18" s="1"/>
  <c r="E24" i="16"/>
  <c r="F24" i="16" s="1"/>
  <c r="D26" i="17"/>
  <c r="G25" i="17"/>
  <c r="G75" i="17" s="1"/>
  <c r="E25" i="17"/>
  <c r="F25" i="17" s="1"/>
  <c r="B25" i="17"/>
  <c r="B53" i="16"/>
  <c r="E53" i="16"/>
  <c r="F53" i="16" s="1"/>
  <c r="E74" i="17"/>
  <c r="F74" i="17" s="1"/>
  <c r="H74" i="17" s="1"/>
  <c r="B74" i="17"/>
  <c r="B24" i="18"/>
  <c r="E24" i="18"/>
  <c r="F24" i="18" s="1"/>
  <c r="H24" i="18" s="1"/>
  <c r="B94" i="18"/>
  <c r="E94" i="18"/>
  <c r="F94" i="18" s="1"/>
  <c r="H94" i="18" s="1"/>
  <c r="B25" i="16"/>
  <c r="B61" i="19" l="1"/>
  <c r="E61" i="19"/>
  <c r="F61" i="19" s="1"/>
  <c r="B29" i="19"/>
  <c r="D28" i="19"/>
  <c r="G27" i="19"/>
  <c r="G58" i="19" s="1"/>
  <c r="H58" i="19" s="1"/>
  <c r="E27" i="19"/>
  <c r="F27" i="19" s="1"/>
  <c r="H26" i="19"/>
  <c r="G26" i="17"/>
  <c r="G76" i="17" s="1"/>
  <c r="D27" i="17"/>
  <c r="D27" i="18"/>
  <c r="G26" i="18"/>
  <c r="G96" i="18" s="1"/>
  <c r="G25" i="16"/>
  <c r="G54" i="16" s="1"/>
  <c r="D26" i="16"/>
  <c r="G26" i="16" s="1"/>
  <c r="G55" i="16" s="1"/>
  <c r="H53" i="16"/>
  <c r="H25" i="17"/>
  <c r="H24" i="16"/>
  <c r="E75" i="17"/>
  <c r="F75" i="17" s="1"/>
  <c r="H75" i="17" s="1"/>
  <c r="B75" i="17"/>
  <c r="E26" i="17"/>
  <c r="F26" i="17" s="1"/>
  <c r="B26" i="17"/>
  <c r="B25" i="18"/>
  <c r="E25" i="18"/>
  <c r="F25" i="18" s="1"/>
  <c r="H25" i="18" s="1"/>
  <c r="E54" i="16"/>
  <c r="F54" i="16" s="1"/>
  <c r="B54" i="16"/>
  <c r="B26" i="16"/>
  <c r="E95" i="18"/>
  <c r="F95" i="18" s="1"/>
  <c r="H95" i="18" s="1"/>
  <c r="B95" i="18"/>
  <c r="B30" i="19" l="1"/>
  <c r="D29" i="19"/>
  <c r="G28" i="19"/>
  <c r="G59" i="19" s="1"/>
  <c r="H59" i="19" s="1"/>
  <c r="E28" i="19"/>
  <c r="F28" i="19" s="1"/>
  <c r="E62" i="19"/>
  <c r="F62" i="19" s="1"/>
  <c r="B62" i="19"/>
  <c r="H27" i="19"/>
  <c r="H54" i="16"/>
  <c r="H26" i="17"/>
  <c r="H25" i="16"/>
  <c r="D28" i="17"/>
  <c r="G27" i="17"/>
  <c r="G77" i="17" s="1"/>
  <c r="G27" i="18"/>
  <c r="G97" i="18" s="1"/>
  <c r="D28" i="18"/>
  <c r="E26" i="16"/>
  <c r="F26" i="16" s="1"/>
  <c r="H26" i="16" s="1"/>
  <c r="B76" i="17"/>
  <c r="E76" i="17"/>
  <c r="F76" i="17" s="1"/>
  <c r="H76" i="17" s="1"/>
  <c r="B96" i="18"/>
  <c r="E96" i="18"/>
  <c r="F96" i="18" s="1"/>
  <c r="H96" i="18" s="1"/>
  <c r="E55" i="16"/>
  <c r="F55" i="16" s="1"/>
  <c r="H55" i="16" s="1"/>
  <c r="H57" i="16" s="1"/>
  <c r="E61" i="16" s="1"/>
  <c r="B55" i="16"/>
  <c r="E27" i="17"/>
  <c r="F27" i="17" s="1"/>
  <c r="B27" i="17"/>
  <c r="B26" i="18"/>
  <c r="E26" i="18"/>
  <c r="F26" i="18" s="1"/>
  <c r="H26" i="18" s="1"/>
  <c r="D30" i="19" l="1"/>
  <c r="G29" i="19"/>
  <c r="G60" i="19" s="1"/>
  <c r="H60" i="19" s="1"/>
  <c r="E29" i="19"/>
  <c r="F29" i="19" s="1"/>
  <c r="H28" i="19"/>
  <c r="B31" i="19"/>
  <c r="H28" i="16"/>
  <c r="E60" i="16" s="1"/>
  <c r="E63" i="16" s="1"/>
  <c r="G28" i="18"/>
  <c r="G98" i="18" s="1"/>
  <c r="D29" i="18"/>
  <c r="G28" i="17"/>
  <c r="G78" i="17" s="1"/>
  <c r="D29" i="17"/>
  <c r="H27" i="17"/>
  <c r="E97" i="18"/>
  <c r="F97" i="18" s="1"/>
  <c r="H97" i="18" s="1"/>
  <c r="B97" i="18"/>
  <c r="E28" i="17"/>
  <c r="F28" i="17" s="1"/>
  <c r="B28" i="17"/>
  <c r="E27" i="18"/>
  <c r="F27" i="18" s="1"/>
  <c r="H27" i="18" s="1"/>
  <c r="B27" i="18"/>
  <c r="E77" i="17"/>
  <c r="F77" i="17" s="1"/>
  <c r="H77" i="17" s="1"/>
  <c r="B77" i="17"/>
  <c r="D31" i="19" l="1"/>
  <c r="G30" i="19"/>
  <c r="G61" i="19" s="1"/>
  <c r="H61" i="19" s="1"/>
  <c r="E30" i="19"/>
  <c r="F30" i="19" s="1"/>
  <c r="H29" i="19"/>
  <c r="E64" i="16"/>
  <c r="E66" i="16"/>
  <c r="H28" i="17"/>
  <c r="D30" i="17"/>
  <c r="G29" i="17"/>
  <c r="G79" i="17" s="1"/>
  <c r="G29" i="18"/>
  <c r="G99" i="18" s="1"/>
  <c r="D30" i="18"/>
  <c r="B98" i="18"/>
  <c r="E98" i="18"/>
  <c r="F98" i="18" s="1"/>
  <c r="H98" i="18" s="1"/>
  <c r="E28" i="18"/>
  <c r="F28" i="18" s="1"/>
  <c r="H28" i="18" s="1"/>
  <c r="B28" i="18"/>
  <c r="E78" i="17"/>
  <c r="F78" i="17" s="1"/>
  <c r="H78" i="17" s="1"/>
  <c r="B78" i="17"/>
  <c r="B29" i="17"/>
  <c r="E29" i="17"/>
  <c r="F29" i="17" s="1"/>
  <c r="G31" i="19" l="1"/>
  <c r="G62" i="19" s="1"/>
  <c r="H62" i="19" s="1"/>
  <c r="H64" i="19" s="1"/>
  <c r="E68" i="19" s="1"/>
  <c r="E31" i="19"/>
  <c r="F31" i="19" s="1"/>
  <c r="H30" i="19"/>
  <c r="H29" i="17"/>
  <c r="G30" i="18"/>
  <c r="G100" i="18" s="1"/>
  <c r="D31" i="18"/>
  <c r="G30" i="17"/>
  <c r="G80" i="17" s="1"/>
  <c r="D31" i="17"/>
  <c r="B79" i="17"/>
  <c r="E79" i="17"/>
  <c r="F79" i="17" s="1"/>
  <c r="H79" i="17" s="1"/>
  <c r="E30" i="17"/>
  <c r="F30" i="17" s="1"/>
  <c r="B30" i="17"/>
  <c r="B29" i="18"/>
  <c r="E29" i="18"/>
  <c r="F29" i="18" s="1"/>
  <c r="H29" i="18" s="1"/>
  <c r="E99" i="18"/>
  <c r="F99" i="18" s="1"/>
  <c r="H99" i="18" s="1"/>
  <c r="B99" i="18"/>
  <c r="H31" i="19" l="1"/>
  <c r="H32" i="19" s="1"/>
  <c r="E67" i="19" s="1"/>
  <c r="E70" i="19" s="1"/>
  <c r="E73" i="19" s="1"/>
  <c r="H30" i="17"/>
  <c r="G31" i="17"/>
  <c r="G81" i="17" s="1"/>
  <c r="D32" i="17"/>
  <c r="G31" i="18"/>
  <c r="G101" i="18" s="1"/>
  <c r="D32" i="18"/>
  <c r="B100" i="18"/>
  <c r="E100" i="18"/>
  <c r="F100" i="18" s="1"/>
  <c r="H100" i="18" s="1"/>
  <c r="E30" i="18"/>
  <c r="F30" i="18" s="1"/>
  <c r="H30" i="18" s="1"/>
  <c r="B30" i="18"/>
  <c r="E80" i="17"/>
  <c r="F80" i="17" s="1"/>
  <c r="H80" i="17" s="1"/>
  <c r="B80" i="17"/>
  <c r="B31" i="17"/>
  <c r="E31" i="17"/>
  <c r="F31" i="17" s="1"/>
  <c r="E71" i="19" l="1"/>
  <c r="G32" i="17"/>
  <c r="G82" i="17" s="1"/>
  <c r="D33" i="17"/>
  <c r="D33" i="18"/>
  <c r="G32" i="18"/>
  <c r="G102" i="18" s="1"/>
  <c r="H31" i="17"/>
  <c r="E81" i="17"/>
  <c r="F81" i="17" s="1"/>
  <c r="H81" i="17" s="1"/>
  <c r="B81" i="17"/>
  <c r="E32" i="17"/>
  <c r="F32" i="17" s="1"/>
  <c r="B32" i="17"/>
  <c r="E31" i="18"/>
  <c r="F31" i="18" s="1"/>
  <c r="H31" i="18" s="1"/>
  <c r="B31" i="18"/>
  <c r="B101" i="18"/>
  <c r="E101" i="18"/>
  <c r="F101" i="18" s="1"/>
  <c r="H101" i="18" s="1"/>
  <c r="H32" i="17" l="1"/>
  <c r="G33" i="17"/>
  <c r="G83" i="17" s="1"/>
  <c r="D34" i="17"/>
  <c r="G33" i="18"/>
  <c r="G103" i="18" s="1"/>
  <c r="D34" i="18"/>
  <c r="B32" i="18"/>
  <c r="E32" i="18"/>
  <c r="F32" i="18" s="1"/>
  <c r="H32" i="18" s="1"/>
  <c r="E82" i="17"/>
  <c r="F82" i="17" s="1"/>
  <c r="H82" i="17" s="1"/>
  <c r="B82" i="17"/>
  <c r="E102" i="18"/>
  <c r="F102" i="18" s="1"/>
  <c r="H102" i="18" s="1"/>
  <c r="B102" i="18"/>
  <c r="E33" i="17"/>
  <c r="F33" i="17" s="1"/>
  <c r="B33" i="17"/>
  <c r="H33" i="17" l="1"/>
  <c r="G34" i="17"/>
  <c r="G84" i="17" s="1"/>
  <c r="D35" i="17"/>
  <c r="G34" i="18"/>
  <c r="G104" i="18" s="1"/>
  <c r="D35" i="18"/>
  <c r="E103" i="18"/>
  <c r="F103" i="18" s="1"/>
  <c r="H103" i="18" s="1"/>
  <c r="B103" i="18"/>
  <c r="B33" i="18"/>
  <c r="E33" i="18"/>
  <c r="F33" i="18" s="1"/>
  <c r="H33" i="18" s="1"/>
  <c r="B34" i="17"/>
  <c r="E34" i="17"/>
  <c r="F34" i="17" s="1"/>
  <c r="B83" i="17"/>
  <c r="E83" i="17"/>
  <c r="F83" i="17" s="1"/>
  <c r="H83" i="17" s="1"/>
  <c r="G35" i="18" l="1"/>
  <c r="G105" i="18" s="1"/>
  <c r="D36" i="18"/>
  <c r="D36" i="17"/>
  <c r="G35" i="17"/>
  <c r="G85" i="17" s="1"/>
  <c r="H34" i="17"/>
  <c r="E104" i="18"/>
  <c r="F104" i="18" s="1"/>
  <c r="H104" i="18" s="1"/>
  <c r="B104" i="18"/>
  <c r="E84" i="17"/>
  <c r="F84" i="17" s="1"/>
  <c r="H84" i="17" s="1"/>
  <c r="B84" i="17"/>
  <c r="B34" i="18"/>
  <c r="E34" i="18"/>
  <c r="F34" i="18" s="1"/>
  <c r="H34" i="18" s="1"/>
  <c r="B35" i="17"/>
  <c r="E35" i="17"/>
  <c r="F35" i="17" s="1"/>
  <c r="H35" i="17" l="1"/>
  <c r="D37" i="18"/>
  <c r="G36" i="18"/>
  <c r="G106" i="18" s="1"/>
  <c r="G36" i="17"/>
  <c r="G86" i="17" s="1"/>
  <c r="D37" i="17"/>
  <c r="E105" i="18"/>
  <c r="F105" i="18" s="1"/>
  <c r="H105" i="18" s="1"/>
  <c r="B105" i="18"/>
  <c r="E36" i="17"/>
  <c r="F36" i="17" s="1"/>
  <c r="B36" i="17"/>
  <c r="E85" i="17"/>
  <c r="F85" i="17" s="1"/>
  <c r="H85" i="17" s="1"/>
  <c r="B85" i="17"/>
  <c r="B35" i="18"/>
  <c r="E35" i="18"/>
  <c r="F35" i="18" s="1"/>
  <c r="H35" i="18" s="1"/>
  <c r="H36" i="17" l="1"/>
  <c r="G37" i="18"/>
  <c r="G107" i="18" s="1"/>
  <c r="D38" i="18"/>
  <c r="D38" i="17"/>
  <c r="G37" i="17"/>
  <c r="G87" i="17" s="1"/>
  <c r="B86" i="17"/>
  <c r="E86" i="17"/>
  <c r="F86" i="17" s="1"/>
  <c r="H86" i="17" s="1"/>
  <c r="B106" i="18"/>
  <c r="E106" i="18"/>
  <c r="F106" i="18" s="1"/>
  <c r="H106" i="18" s="1"/>
  <c r="B36" i="18"/>
  <c r="E36" i="18"/>
  <c r="F36" i="18" s="1"/>
  <c r="H36" i="18" s="1"/>
  <c r="B37" i="17"/>
  <c r="E37" i="17"/>
  <c r="F37" i="17" s="1"/>
  <c r="H37" i="17" l="1"/>
  <c r="G38" i="18"/>
  <c r="G108" i="18" s="1"/>
  <c r="D39" i="18"/>
  <c r="G38" i="17"/>
  <c r="G88" i="17" s="1"/>
  <c r="D39" i="17"/>
  <c r="E38" i="17"/>
  <c r="F38" i="17" s="1"/>
  <c r="B38" i="17"/>
  <c r="E107" i="18"/>
  <c r="F107" i="18" s="1"/>
  <c r="H107" i="18" s="1"/>
  <c r="B107" i="18"/>
  <c r="E37" i="18"/>
  <c r="F37" i="18" s="1"/>
  <c r="H37" i="18" s="1"/>
  <c r="B37" i="18"/>
  <c r="B87" i="17"/>
  <c r="E87" i="17"/>
  <c r="F87" i="17" s="1"/>
  <c r="H87" i="17" s="1"/>
  <c r="H38" i="17" l="1"/>
  <c r="G39" i="18"/>
  <c r="G109" i="18" s="1"/>
  <c r="D40" i="18"/>
  <c r="G39" i="17"/>
  <c r="G89" i="17" s="1"/>
  <c r="D40" i="17"/>
  <c r="E38" i="18"/>
  <c r="F38" i="18" s="1"/>
  <c r="H38" i="18" s="1"/>
  <c r="B38" i="18"/>
  <c r="E39" i="17"/>
  <c r="F39" i="17" s="1"/>
  <c r="B39" i="17"/>
  <c r="B88" i="17"/>
  <c r="E88" i="17"/>
  <c r="F88" i="17" s="1"/>
  <c r="H88" i="17" s="1"/>
  <c r="B108" i="18"/>
  <c r="E108" i="18"/>
  <c r="F108" i="18" s="1"/>
  <c r="H108" i="18" s="1"/>
  <c r="H39" i="17" l="1"/>
  <c r="D41" i="18"/>
  <c r="G40" i="18"/>
  <c r="G110" i="18" s="1"/>
  <c r="G40" i="17"/>
  <c r="G90" i="17" s="1"/>
  <c r="D41" i="17"/>
  <c r="B89" i="17"/>
  <c r="E89" i="17"/>
  <c r="F89" i="17" s="1"/>
  <c r="H89" i="17" s="1"/>
  <c r="E39" i="18"/>
  <c r="F39" i="18" s="1"/>
  <c r="H39" i="18" s="1"/>
  <c r="B39" i="18"/>
  <c r="E109" i="18"/>
  <c r="F109" i="18" s="1"/>
  <c r="H109" i="18" s="1"/>
  <c r="B109" i="18"/>
  <c r="E40" i="17"/>
  <c r="F40" i="17" s="1"/>
  <c r="B40" i="17"/>
  <c r="H40" i="17" l="1"/>
  <c r="G41" i="18"/>
  <c r="G111" i="18" s="1"/>
  <c r="D42" i="18"/>
  <c r="D42" i="17"/>
  <c r="G41" i="17"/>
  <c r="G91" i="17" s="1"/>
  <c r="B110" i="18"/>
  <c r="E110" i="18"/>
  <c r="F110" i="18" s="1"/>
  <c r="H110" i="18" s="1"/>
  <c r="E41" i="17"/>
  <c r="F41" i="17" s="1"/>
  <c r="B41" i="17"/>
  <c r="E40" i="18"/>
  <c r="F40" i="18" s="1"/>
  <c r="H40" i="18" s="1"/>
  <c r="B40" i="18"/>
  <c r="B90" i="17"/>
  <c r="E90" i="17"/>
  <c r="F90" i="17" s="1"/>
  <c r="H90" i="17" s="1"/>
  <c r="D43" i="18" l="1"/>
  <c r="G42" i="18"/>
  <c r="G112" i="18" s="1"/>
  <c r="D43" i="17"/>
  <c r="G42" i="17"/>
  <c r="G92" i="17" s="1"/>
  <c r="H41" i="17"/>
  <c r="E41" i="18"/>
  <c r="F41" i="18" s="1"/>
  <c r="H41" i="18" s="1"/>
  <c r="B41" i="18"/>
  <c r="B91" i="17"/>
  <c r="E91" i="17"/>
  <c r="F91" i="17" s="1"/>
  <c r="H91" i="17" s="1"/>
  <c r="B42" i="17"/>
  <c r="E42" i="17"/>
  <c r="F42" i="17" s="1"/>
  <c r="E111" i="18"/>
  <c r="F111" i="18" s="1"/>
  <c r="H111" i="18" s="1"/>
  <c r="B111" i="18"/>
  <c r="D44" i="17" l="1"/>
  <c r="G43" i="17"/>
  <c r="G93" i="17" s="1"/>
  <c r="H42" i="17"/>
  <c r="D44" i="18"/>
  <c r="G43" i="18"/>
  <c r="G113" i="18" s="1"/>
  <c r="B42" i="18"/>
  <c r="E42" i="18"/>
  <c r="F42" i="18" s="1"/>
  <c r="H42" i="18" s="1"/>
  <c r="B92" i="17"/>
  <c r="E92" i="17"/>
  <c r="F92" i="17" s="1"/>
  <c r="H92" i="17" s="1"/>
  <c r="B112" i="18"/>
  <c r="E112" i="18"/>
  <c r="F112" i="18" s="1"/>
  <c r="H112" i="18" s="1"/>
  <c r="B43" i="17"/>
  <c r="E43" i="17"/>
  <c r="F43" i="17" s="1"/>
  <c r="H43" i="17" l="1"/>
  <c r="D45" i="17"/>
  <c r="G44" i="17"/>
  <c r="G94" i="17" s="1"/>
  <c r="D45" i="18"/>
  <c r="G44" i="18"/>
  <c r="G114" i="18" s="1"/>
  <c r="B113" i="18"/>
  <c r="E113" i="18"/>
  <c r="F113" i="18" s="1"/>
  <c r="H113" i="18" s="1"/>
  <c r="E44" i="17"/>
  <c r="F44" i="17" s="1"/>
  <c r="B44" i="17"/>
  <c r="E93" i="17"/>
  <c r="F93" i="17" s="1"/>
  <c r="H93" i="17" s="1"/>
  <c r="B93" i="17"/>
  <c r="E43" i="18"/>
  <c r="F43" i="18" s="1"/>
  <c r="H43" i="18" s="1"/>
  <c r="B43" i="18"/>
  <c r="D46" i="18" l="1"/>
  <c r="G45" i="18"/>
  <c r="G115" i="18" s="1"/>
  <c r="H44" i="17"/>
  <c r="D46" i="17"/>
  <c r="G45" i="17"/>
  <c r="G95" i="17" s="1"/>
  <c r="E94" i="17"/>
  <c r="F94" i="17" s="1"/>
  <c r="H94" i="17" s="1"/>
  <c r="B94" i="17"/>
  <c r="E44" i="18"/>
  <c r="F44" i="18" s="1"/>
  <c r="H44" i="18" s="1"/>
  <c r="B44" i="18"/>
  <c r="B45" i="17"/>
  <c r="E45" i="17"/>
  <c r="F45" i="17" s="1"/>
  <c r="B114" i="18"/>
  <c r="E114" i="18"/>
  <c r="F114" i="18" s="1"/>
  <c r="H114" i="18" s="1"/>
  <c r="D47" i="18" l="1"/>
  <c r="G46" i="18"/>
  <c r="G116" i="18" s="1"/>
  <c r="G46" i="17"/>
  <c r="G96" i="17" s="1"/>
  <c r="D47" i="17"/>
  <c r="G47" i="17" s="1"/>
  <c r="G97" i="17" s="1"/>
  <c r="H45" i="17"/>
  <c r="B95" i="17"/>
  <c r="E95" i="17"/>
  <c r="F95" i="17" s="1"/>
  <c r="H95" i="17" s="1"/>
  <c r="B115" i="18"/>
  <c r="E115" i="18"/>
  <c r="F115" i="18" s="1"/>
  <c r="H115" i="18" s="1"/>
  <c r="E45" i="18"/>
  <c r="F45" i="18" s="1"/>
  <c r="H45" i="18" s="1"/>
  <c r="B45" i="18"/>
  <c r="E46" i="17"/>
  <c r="F46" i="17" s="1"/>
  <c r="B46" i="17"/>
  <c r="H46" i="17" l="1"/>
  <c r="D48" i="18"/>
  <c r="G47" i="18"/>
  <c r="G117" i="18" s="1"/>
  <c r="B46" i="18"/>
  <c r="E46" i="18"/>
  <c r="F46" i="18" s="1"/>
  <c r="H46" i="18" s="1"/>
  <c r="B116" i="18"/>
  <c r="E116" i="18"/>
  <c r="F116" i="18" s="1"/>
  <c r="H116" i="18" s="1"/>
  <c r="E47" i="17"/>
  <c r="F47" i="17" s="1"/>
  <c r="H47" i="17" s="1"/>
  <c r="B47" i="17"/>
  <c r="B96" i="17"/>
  <c r="E96" i="17"/>
  <c r="F96" i="17" s="1"/>
  <c r="H96" i="17" s="1"/>
  <c r="H49" i="17" l="1"/>
  <c r="E102" i="17" s="1"/>
  <c r="D49" i="18"/>
  <c r="G48" i="18"/>
  <c r="G118" i="18" s="1"/>
  <c r="B97" i="17"/>
  <c r="E97" i="17"/>
  <c r="F97" i="17" s="1"/>
  <c r="H97" i="17" s="1"/>
  <c r="H99" i="17" s="1"/>
  <c r="E103" i="17" s="1"/>
  <c r="E117" i="18"/>
  <c r="F117" i="18" s="1"/>
  <c r="H117" i="18" s="1"/>
  <c r="B117" i="18"/>
  <c r="B47" i="18"/>
  <c r="E47" i="18"/>
  <c r="F47" i="18" s="1"/>
  <c r="H47" i="18" s="1"/>
  <c r="E105" i="17" l="1"/>
  <c r="E108" i="17" s="1"/>
  <c r="B7" i="12" s="1"/>
  <c r="G49" i="18"/>
  <c r="G119" i="18" s="1"/>
  <c r="D50" i="18"/>
  <c r="E48" i="18"/>
  <c r="F48" i="18" s="1"/>
  <c r="H48" i="18" s="1"/>
  <c r="B48" i="18"/>
  <c r="B118" i="18"/>
  <c r="E118" i="18"/>
  <c r="F118" i="18" s="1"/>
  <c r="H118" i="18" s="1"/>
  <c r="E106" i="17" l="1"/>
  <c r="B8" i="12" s="1"/>
  <c r="G50" i="18"/>
  <c r="G120" i="18" s="1"/>
  <c r="D51" i="18"/>
  <c r="B49" i="18"/>
  <c r="E49" i="18"/>
  <c r="F49" i="18" s="1"/>
  <c r="H49" i="18" s="1"/>
  <c r="B119" i="18"/>
  <c r="E119" i="18"/>
  <c r="F119" i="18" s="1"/>
  <c r="H119" i="18" s="1"/>
  <c r="D52" i="18" l="1"/>
  <c r="G51" i="18"/>
  <c r="G121" i="18" s="1"/>
  <c r="B120" i="18"/>
  <c r="E120" i="18"/>
  <c r="F120" i="18" s="1"/>
  <c r="H120" i="18" s="1"/>
  <c r="B50" i="18"/>
  <c r="E50" i="18"/>
  <c r="F50" i="18" s="1"/>
  <c r="H50" i="18" s="1"/>
  <c r="G52" i="18" l="1"/>
  <c r="G122" i="18" s="1"/>
  <c r="D53" i="18"/>
  <c r="B51" i="18"/>
  <c r="E51" i="18"/>
  <c r="F51" i="18" s="1"/>
  <c r="H51" i="18" s="1"/>
  <c r="E121" i="18"/>
  <c r="F121" i="18" s="1"/>
  <c r="H121" i="18" s="1"/>
  <c r="B121" i="18"/>
  <c r="D54" i="18" l="1"/>
  <c r="G53" i="18"/>
  <c r="G123" i="18" s="1"/>
  <c r="E52" i="18"/>
  <c r="F52" i="18" s="1"/>
  <c r="H52" i="18" s="1"/>
  <c r="B52" i="18"/>
  <c r="B122" i="18"/>
  <c r="E122" i="18"/>
  <c r="F122" i="18" s="1"/>
  <c r="H122" i="18" s="1"/>
  <c r="G54" i="18" l="1"/>
  <c r="G124" i="18" s="1"/>
  <c r="D55" i="18"/>
  <c r="B53" i="18"/>
  <c r="E53" i="18"/>
  <c r="F53" i="18" s="1"/>
  <c r="H53" i="18" s="1"/>
  <c r="E123" i="18"/>
  <c r="F123" i="18" s="1"/>
  <c r="H123" i="18" s="1"/>
  <c r="B123" i="18"/>
  <c r="D56" i="18" l="1"/>
  <c r="G55" i="18"/>
  <c r="G125" i="18" s="1"/>
  <c r="B124" i="18"/>
  <c r="E124" i="18"/>
  <c r="F124" i="18" s="1"/>
  <c r="H124" i="18" s="1"/>
  <c r="B54" i="18"/>
  <c r="E54" i="18"/>
  <c r="F54" i="18" s="1"/>
  <c r="H54" i="18" s="1"/>
  <c r="D57" i="18" l="1"/>
  <c r="G56" i="18"/>
  <c r="G126" i="18" s="1"/>
  <c r="B55" i="18"/>
  <c r="E55" i="18"/>
  <c r="F55" i="18" s="1"/>
  <c r="H55" i="18" s="1"/>
  <c r="B125" i="18"/>
  <c r="E125" i="18"/>
  <c r="F125" i="18" s="1"/>
  <c r="H125" i="18" s="1"/>
  <c r="G57" i="18" l="1"/>
  <c r="G127" i="18" s="1"/>
  <c r="D58" i="18"/>
  <c r="B56" i="18"/>
  <c r="E56" i="18"/>
  <c r="F56" i="18" s="1"/>
  <c r="H56" i="18" s="1"/>
  <c r="B126" i="18"/>
  <c r="E126" i="18"/>
  <c r="F126" i="18" s="1"/>
  <c r="H126" i="18" s="1"/>
  <c r="D59" i="18" l="1"/>
  <c r="G58" i="18"/>
  <c r="G128" i="18" s="1"/>
  <c r="E127" i="18"/>
  <c r="F127" i="18" s="1"/>
  <c r="H127" i="18" s="1"/>
  <c r="B127" i="18"/>
  <c r="B57" i="18"/>
  <c r="E57" i="18"/>
  <c r="F57" i="18" s="1"/>
  <c r="H57" i="18" s="1"/>
  <c r="G59" i="18" l="1"/>
  <c r="G129" i="18" s="1"/>
  <c r="D60" i="18"/>
  <c r="E128" i="18"/>
  <c r="F128" i="18" s="1"/>
  <c r="H128" i="18" s="1"/>
  <c r="B128" i="18"/>
  <c r="B58" i="18"/>
  <c r="E58" i="18"/>
  <c r="F58" i="18" s="1"/>
  <c r="H58" i="18" s="1"/>
  <c r="D61" i="18" l="1"/>
  <c r="G60" i="18"/>
  <c r="G130" i="18" s="1"/>
  <c r="B129" i="18"/>
  <c r="E129" i="18"/>
  <c r="F129" i="18" s="1"/>
  <c r="H129" i="18" s="1"/>
  <c r="E59" i="18"/>
  <c r="F59" i="18" s="1"/>
  <c r="H59" i="18" s="1"/>
  <c r="B59" i="18"/>
  <c r="G61" i="18" l="1"/>
  <c r="G131" i="18" s="1"/>
  <c r="D62" i="18"/>
  <c r="E60" i="18"/>
  <c r="F60" i="18" s="1"/>
  <c r="H60" i="18" s="1"/>
  <c r="B60" i="18"/>
  <c r="B130" i="18"/>
  <c r="E130" i="18"/>
  <c r="F130" i="18" s="1"/>
  <c r="H130" i="18" s="1"/>
  <c r="D63" i="18" l="1"/>
  <c r="G62" i="18"/>
  <c r="G132" i="18" s="1"/>
  <c r="E61" i="18"/>
  <c r="F61" i="18" s="1"/>
  <c r="H61" i="18" s="1"/>
  <c r="B61" i="18"/>
  <c r="E131" i="18"/>
  <c r="F131" i="18" s="1"/>
  <c r="H131" i="18" s="1"/>
  <c r="B131" i="18"/>
  <c r="G63" i="18" l="1"/>
  <c r="G133" i="18" s="1"/>
  <c r="D64" i="18"/>
  <c r="B62" i="18"/>
  <c r="E62" i="18"/>
  <c r="F62" i="18" s="1"/>
  <c r="H62" i="18" s="1"/>
  <c r="B132" i="18"/>
  <c r="E132" i="18"/>
  <c r="F132" i="18" s="1"/>
  <c r="H132" i="18" s="1"/>
  <c r="D65" i="18" l="1"/>
  <c r="G64" i="18"/>
  <c r="G134" i="18" s="1"/>
  <c r="E133" i="18"/>
  <c r="F133" i="18" s="1"/>
  <c r="H133" i="18" s="1"/>
  <c r="B133" i="18"/>
  <c r="E63" i="18"/>
  <c r="F63" i="18" s="1"/>
  <c r="H63" i="18" s="1"/>
  <c r="B63" i="18"/>
  <c r="G65" i="18" l="1"/>
  <c r="G135" i="18" s="1"/>
  <c r="D66" i="18"/>
  <c r="B134" i="18"/>
  <c r="E134" i="18"/>
  <c r="F134" i="18" s="1"/>
  <c r="H134" i="18" s="1"/>
  <c r="B64" i="18"/>
  <c r="E64" i="18"/>
  <c r="F64" i="18" s="1"/>
  <c r="H64" i="18" s="1"/>
  <c r="D67" i="18" l="1"/>
  <c r="G67" i="18" s="1"/>
  <c r="G137" i="18" s="1"/>
  <c r="G66" i="18"/>
  <c r="G136" i="18" s="1"/>
  <c r="E65" i="18"/>
  <c r="F65" i="18" s="1"/>
  <c r="H65" i="18" s="1"/>
  <c r="B65" i="18"/>
  <c r="B135" i="18"/>
  <c r="E135" i="18"/>
  <c r="F135" i="18" s="1"/>
  <c r="H135" i="18" s="1"/>
  <c r="B66" i="18" l="1"/>
  <c r="E66" i="18"/>
  <c r="F66" i="18" s="1"/>
  <c r="H66" i="18" s="1"/>
  <c r="B136" i="18"/>
  <c r="E136" i="18"/>
  <c r="F136" i="18" s="1"/>
  <c r="H136" i="18" s="1"/>
  <c r="B137" i="18" l="1"/>
  <c r="E137" i="18"/>
  <c r="F137" i="18" s="1"/>
  <c r="H137" i="18" s="1"/>
  <c r="H139" i="18" s="1"/>
  <c r="E143" i="18" s="1"/>
  <c r="E67" i="18"/>
  <c r="F67" i="18" s="1"/>
  <c r="H67" i="18" s="1"/>
  <c r="H69" i="18" s="1"/>
  <c r="E142" i="18" s="1"/>
  <c r="B67" i="18"/>
  <c r="E145" i="18" l="1"/>
  <c r="E148" i="18" l="1"/>
  <c r="E146" i="18"/>
</calcChain>
</file>

<file path=xl/sharedStrings.xml><?xml version="1.0" encoding="utf-8"?>
<sst xmlns="http://schemas.openxmlformats.org/spreadsheetml/2006/main" count="390" uniqueCount="86">
  <si>
    <t>Rata</t>
  </si>
  <si>
    <t>Calcolo delle annualità al tasso di riferimento</t>
  </si>
  <si>
    <t>a</t>
  </si>
  <si>
    <t>b</t>
  </si>
  <si>
    <t>c</t>
  </si>
  <si>
    <t>d</t>
  </si>
  <si>
    <t>e</t>
  </si>
  <si>
    <t>f</t>
  </si>
  <si>
    <t>g</t>
  </si>
  <si>
    <t>h</t>
  </si>
  <si>
    <t>Rate</t>
  </si>
  <si>
    <t>Capitale</t>
  </si>
  <si>
    <t>Ammortamento</t>
  </si>
  <si>
    <t>Tasso</t>
  </si>
  <si>
    <t>Interessi</t>
  </si>
  <si>
    <t>Coeff. di</t>
  </si>
  <si>
    <t>Trim.</t>
  </si>
  <si>
    <t>residuo</t>
  </si>
  <si>
    <t>d'interesse</t>
  </si>
  <si>
    <t>(b x d)</t>
  </si>
  <si>
    <t>(c + e)</t>
  </si>
  <si>
    <t>attualizzazione</t>
  </si>
  <si>
    <t>attualizzata</t>
  </si>
  <si>
    <t>(A)</t>
  </si>
  <si>
    <t>(B)</t>
  </si>
  <si>
    <t>(C)</t>
  </si>
  <si>
    <t>(f x g)</t>
  </si>
  <si>
    <t xml:space="preserve">           Valore attuale delle rate</t>
  </si>
  <si>
    <t>Calcolo delle annualità al tasso agevolato</t>
  </si>
  <si>
    <t>(D)</t>
  </si>
  <si>
    <t>(E)</t>
  </si>
  <si>
    <t>Valore attuale delle rate al tasso di riferimento</t>
  </si>
  <si>
    <t>-</t>
  </si>
  <si>
    <t>Valore attuale delle rate al tasso agevolato</t>
  </si>
  <si>
    <t>=</t>
  </si>
  <si>
    <t>----------------</t>
  </si>
  <si>
    <t>Vantaggio attualizzato</t>
  </si>
  <si>
    <t>Euro</t>
  </si>
  <si>
    <t>Legenda:</t>
  </si>
  <si>
    <t xml:space="preserve"> (A)</t>
  </si>
  <si>
    <t>Rate trimestrali posticipate.</t>
  </si>
  <si>
    <t xml:space="preserve"> (B)</t>
  </si>
  <si>
    <t xml:space="preserve"> (C)</t>
  </si>
  <si>
    <t xml:space="preserve"> (D)</t>
  </si>
  <si>
    <t xml:space="preserve"> (E)</t>
  </si>
  <si>
    <t>"De minimis"</t>
  </si>
  <si>
    <t>Piano di ammortamento di 60 mesi, di cui 12 di pre-ammortamento.</t>
  </si>
  <si>
    <t>€</t>
  </si>
  <si>
    <t>%</t>
  </si>
  <si>
    <t>Tasso di Riferimento UE</t>
  </si>
  <si>
    <t>Euribor</t>
  </si>
  <si>
    <t>---&gt; ESL</t>
  </si>
  <si>
    <t>Finanziamento corrispondente al massimo di intervento della legge:</t>
  </si>
  <si>
    <t>Finanziamento corrispondente al limite di massima convenienza:</t>
  </si>
  <si>
    <t>Tasso d'interesse di riferimento: Tasso di Riferimento UE:</t>
  </si>
  <si>
    <t>Tasso d'interesse agevolato al</t>
  </si>
  <si>
    <t>tasso</t>
  </si>
  <si>
    <t>Quota Regionale</t>
  </si>
  <si>
    <t>Quota Bancaria</t>
  </si>
  <si>
    <t>Finanziamento complessivo concesso:</t>
  </si>
  <si>
    <t>% Quota Regionale</t>
  </si>
  <si>
    <t>spread</t>
  </si>
  <si>
    <t>(Euribor 3 mesi + spread variabile 1-3 punti)</t>
  </si>
  <si>
    <t>L.R. 23/04</t>
  </si>
  <si>
    <t>L.R. 23/04 - Prioritaria - IMMOBILI</t>
  </si>
  <si>
    <t>Piano di ammortamento di 120 mesi</t>
  </si>
  <si>
    <t>L.R. 23/04 - Cooperative INV. PRODUTTIVI</t>
  </si>
  <si>
    <t>L.R. 23/04 - Cooperative INV. IMMOBILIARI</t>
  </si>
  <si>
    <t xml:space="preserve"> </t>
  </si>
  <si>
    <t>A</t>
  </si>
  <si>
    <t>B</t>
  </si>
  <si>
    <t>C</t>
  </si>
  <si>
    <t>ESL (percentuale)</t>
  </si>
  <si>
    <t>ESL (valore assoluto)*</t>
  </si>
  <si>
    <t>* corrisponde all'importo de minimis</t>
  </si>
  <si>
    <t>Tasso di riferimento UE</t>
  </si>
  <si>
    <t>Guida all'utilizzo del foglio di calcolo</t>
  </si>
  <si>
    <t>Mesi ammortamento</t>
  </si>
  <si>
    <t>Tipologia investimento</t>
  </si>
  <si>
    <t>D</t>
  </si>
  <si>
    <t>&lt; 200.000</t>
  </si>
  <si>
    <t>Piano di ammortamento di 72 mesi</t>
  </si>
  <si>
    <t>(Euribor 3 mesi + spread)</t>
  </si>
  <si>
    <t xml:space="preserve">L.R. 34/08 </t>
  </si>
  <si>
    <t xml:space="preserve">Euribor </t>
  </si>
  <si>
    <t xml:space="preserve"> Si ricorda che la quota regionale massima concedibile è pari a € 350.000,00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</si>
</sst>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€&quot;\ #,##0.00"/>
    <numFmt numFmtId="166" formatCode="_-[$€]\ * #,##0.00_-;\-[$€]\ * #,##0.00_-;_-[$€]\ * &quot;-&quot;??_-;_-@_-"/>
  </numFmts>
  <fonts count="22" x14ac:knownFonts="1">
    <font>
      <sz val="10"/>
      <name val="Arial"/>
    </font>
    <font>
      <sz val="10"/>
      <name val="Arial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0"/>
      <color indexed="12"/>
      <name val="Arial"/>
      <family val="2"/>
    </font>
    <font>
      <sz val="11"/>
      <color indexed="10"/>
      <name val="Times New Roman"/>
      <family val="1"/>
    </font>
    <font>
      <sz val="8"/>
      <name val="Arial"/>
      <family val="2"/>
    </font>
    <font>
      <b/>
      <u/>
      <sz val="10"/>
      <color indexed="18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u/>
      <sz val="8"/>
      <color indexed="12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color indexed="10"/>
      <name val="Verdana"/>
      <family val="2"/>
    </font>
    <font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3" applyFont="1" applyAlignment="1" applyProtection="1">
      <alignment horizontal="left"/>
    </xf>
    <xf numFmtId="0" fontId="3" fillId="0" borderId="0" xfId="3" applyFont="1"/>
    <xf numFmtId="3" fontId="3" fillId="0" borderId="0" xfId="3" applyNumberFormat="1" applyFont="1"/>
    <xf numFmtId="0" fontId="3" fillId="0" borderId="0" xfId="3" applyFont="1" applyAlignment="1" applyProtection="1">
      <alignment horizontal="center"/>
    </xf>
    <xf numFmtId="0" fontId="3" fillId="0" borderId="0" xfId="3" applyFont="1" applyProtection="1"/>
    <xf numFmtId="37" fontId="3" fillId="0" borderId="0" xfId="3" applyNumberFormat="1" applyFont="1" applyProtection="1"/>
    <xf numFmtId="37" fontId="3" fillId="0" borderId="0" xfId="3" applyNumberFormat="1" applyFont="1" applyAlignment="1" applyProtection="1">
      <alignment horizontal="left"/>
    </xf>
    <xf numFmtId="164" fontId="3" fillId="0" borderId="0" xfId="3" applyNumberFormat="1" applyFont="1"/>
    <xf numFmtId="0" fontId="5" fillId="0" borderId="0" xfId="3" applyFont="1" applyFill="1" applyAlignment="1" applyProtection="1">
      <alignment horizontal="center"/>
    </xf>
    <xf numFmtId="164" fontId="5" fillId="0" borderId="0" xfId="3" applyNumberFormat="1" applyFont="1" applyFill="1" applyAlignment="1" applyProtection="1">
      <alignment horizontal="center"/>
    </xf>
    <xf numFmtId="37" fontId="3" fillId="0" borderId="0" xfId="3" applyNumberFormat="1" applyFont="1" applyAlignment="1" applyProtection="1">
      <alignment horizontal="right"/>
    </xf>
    <xf numFmtId="164" fontId="3" fillId="0" borderId="0" xfId="3" applyNumberFormat="1" applyFont="1" applyAlignment="1" applyProtection="1">
      <alignment horizontal="right"/>
    </xf>
    <xf numFmtId="164" fontId="3" fillId="0" borderId="0" xfId="3" applyNumberFormat="1" applyFont="1" applyProtection="1"/>
    <xf numFmtId="164" fontId="4" fillId="0" borderId="0" xfId="3" applyNumberFormat="1" applyFont="1" applyAlignment="1" applyProtection="1">
      <alignment horizontal="right"/>
    </xf>
    <xf numFmtId="0" fontId="4" fillId="0" borderId="0" xfId="3" applyFont="1" applyAlignment="1">
      <alignment horizontal="right"/>
    </xf>
    <xf numFmtId="164" fontId="4" fillId="0" borderId="0" xfId="3" applyNumberFormat="1" applyFont="1"/>
    <xf numFmtId="0" fontId="3" fillId="0" borderId="1" xfId="0" applyFont="1" applyBorder="1"/>
    <xf numFmtId="4" fontId="4" fillId="0" borderId="1" xfId="0" applyNumberFormat="1" applyFont="1" applyBorder="1"/>
    <xf numFmtId="164" fontId="4" fillId="0" borderId="2" xfId="0" applyNumberFormat="1" applyFont="1" applyBorder="1"/>
    <xf numFmtId="4" fontId="4" fillId="0" borderId="0" xfId="3" applyNumberFormat="1" applyFont="1"/>
    <xf numFmtId="4" fontId="3" fillId="0" borderId="0" xfId="3" applyNumberFormat="1" applyFont="1"/>
    <xf numFmtId="4" fontId="5" fillId="0" borderId="0" xfId="3" applyNumberFormat="1" applyFont="1" applyFill="1" applyAlignment="1" applyProtection="1">
      <alignment horizontal="center"/>
    </xf>
    <xf numFmtId="4" fontId="3" fillId="0" borderId="0" xfId="3" applyNumberFormat="1" applyFont="1" applyAlignment="1" applyProtection="1">
      <alignment horizontal="center"/>
    </xf>
    <xf numFmtId="4" fontId="3" fillId="0" borderId="0" xfId="3" applyNumberFormat="1" applyFont="1" applyAlignment="1" applyProtection="1">
      <alignment horizontal="right"/>
    </xf>
    <xf numFmtId="4" fontId="3" fillId="0" borderId="0" xfId="3" applyNumberFormat="1" applyFont="1" applyAlignment="1">
      <alignment horizontal="center"/>
    </xf>
    <xf numFmtId="4" fontId="3" fillId="0" borderId="0" xfId="3" applyNumberFormat="1" applyFont="1" applyProtection="1"/>
    <xf numFmtId="4" fontId="3" fillId="0" borderId="0" xfId="3" applyNumberFormat="1" applyFont="1" applyAlignment="1" applyProtection="1">
      <alignment horizontal="left"/>
    </xf>
    <xf numFmtId="4" fontId="6" fillId="0" borderId="0" xfId="3" applyNumberFormat="1" applyFont="1" applyFill="1" applyProtection="1"/>
    <xf numFmtId="4" fontId="3" fillId="0" borderId="0" xfId="3" quotePrefix="1" applyNumberFormat="1" applyFont="1" applyAlignment="1" applyProtection="1">
      <alignment horizontal="right"/>
    </xf>
    <xf numFmtId="3" fontId="4" fillId="0" borderId="0" xfId="3" applyNumberFormat="1" applyFont="1"/>
    <xf numFmtId="10" fontId="4" fillId="0" borderId="0" xfId="3" applyNumberFormat="1" applyFont="1"/>
    <xf numFmtId="4" fontId="4" fillId="0" borderId="3" xfId="0" applyNumberFormat="1" applyFont="1" applyBorder="1" applyAlignment="1">
      <alignment horizontal="right"/>
    </xf>
    <xf numFmtId="4" fontId="3" fillId="0" borderId="0" xfId="4" applyNumberFormat="1" applyFont="1"/>
    <xf numFmtId="4" fontId="4" fillId="0" borderId="0" xfId="3" applyNumberFormat="1" applyFont="1" applyAlignment="1" applyProtection="1">
      <alignment horizontal="left"/>
    </xf>
    <xf numFmtId="4" fontId="3" fillId="0" borderId="0" xfId="0" applyNumberFormat="1" applyFont="1" applyAlignment="1" applyProtection="1">
      <alignment horizontal="left"/>
    </xf>
    <xf numFmtId="0" fontId="7" fillId="0" borderId="0" xfId="1" applyAlignment="1" applyProtection="1"/>
    <xf numFmtId="4" fontId="4" fillId="0" borderId="0" xfId="3" quotePrefix="1" applyNumberFormat="1" applyFont="1" applyAlignment="1" applyProtection="1"/>
    <xf numFmtId="165" fontId="3" fillId="0" borderId="0" xfId="3" applyNumberFormat="1" applyFont="1"/>
    <xf numFmtId="10" fontId="3" fillId="0" borderId="0" xfId="3" applyNumberFormat="1" applyFont="1"/>
    <xf numFmtId="14" fontId="3" fillId="0" borderId="0" xfId="3" applyNumberFormat="1" applyFont="1"/>
    <xf numFmtId="9" fontId="3" fillId="0" borderId="0" xfId="4" applyFont="1"/>
    <xf numFmtId="4" fontId="3" fillId="0" borderId="0" xfId="3" quotePrefix="1" applyNumberFormat="1" applyFont="1"/>
    <xf numFmtId="9" fontId="3" fillId="0" borderId="0" xfId="4" applyFont="1" applyAlignment="1">
      <alignment horizontal="center"/>
    </xf>
    <xf numFmtId="0" fontId="3" fillId="0" borderId="0" xfId="3" applyFont="1" applyAlignment="1">
      <alignment horizontal="right"/>
    </xf>
    <xf numFmtId="10" fontId="3" fillId="0" borderId="0" xfId="4" applyNumberFormat="1" applyFont="1"/>
    <xf numFmtId="10" fontId="3" fillId="0" borderId="0" xfId="0" applyNumberFormat="1" applyFont="1" applyProtection="1"/>
    <xf numFmtId="10" fontId="3" fillId="0" borderId="0" xfId="3" applyNumberFormat="1" applyFont="1" applyProtection="1"/>
    <xf numFmtId="10" fontId="5" fillId="0" borderId="0" xfId="3" applyNumberFormat="1" applyFont="1" applyFill="1" applyAlignment="1" applyProtection="1">
      <alignment horizontal="center"/>
    </xf>
    <xf numFmtId="10" fontId="3" fillId="0" borderId="0" xfId="3" applyNumberFormat="1" applyFont="1" applyAlignment="1" applyProtection="1">
      <alignment horizontal="center"/>
    </xf>
    <xf numFmtId="10" fontId="3" fillId="0" borderId="0" xfId="3" applyNumberFormat="1" applyFont="1" applyAlignment="1" applyProtection="1">
      <alignment horizontal="left"/>
    </xf>
    <xf numFmtId="165" fontId="8" fillId="0" borderId="0" xfId="3" applyNumberFormat="1" applyFont="1"/>
    <xf numFmtId="10" fontId="8" fillId="0" borderId="0" xfId="3" applyNumberFormat="1" applyFont="1"/>
    <xf numFmtId="9" fontId="8" fillId="0" borderId="0" xfId="4" applyFont="1" applyAlignment="1">
      <alignment horizontal="center"/>
    </xf>
    <xf numFmtId="0" fontId="3" fillId="0" borderId="0" xfId="0" applyFont="1"/>
    <xf numFmtId="4" fontId="3" fillId="0" borderId="0" xfId="3" applyNumberFormat="1" applyFont="1" applyAlignment="1" applyProtection="1"/>
    <xf numFmtId="0" fontId="12" fillId="0" borderId="0" xfId="0" applyFont="1"/>
    <xf numFmtId="10" fontId="11" fillId="0" borderId="0" xfId="4" applyNumberFormat="1" applyFont="1"/>
    <xf numFmtId="4" fontId="11" fillId="0" borderId="0" xfId="0" applyNumberFormat="1" applyFont="1" applyFill="1" applyAlignment="1" applyProtection="1">
      <alignment horizontal="left"/>
      <protection locked="0"/>
    </xf>
    <xf numFmtId="10" fontId="13" fillId="0" borderId="0" xfId="2" applyNumberFormat="1" applyFont="1" applyFill="1"/>
    <xf numFmtId="4" fontId="14" fillId="0" borderId="0" xfId="0" applyNumberFormat="1" applyFont="1" applyFill="1" applyAlignment="1" applyProtection="1">
      <alignment horizontal="left"/>
      <protection locked="0"/>
    </xf>
    <xf numFmtId="0" fontId="12" fillId="0" borderId="4" xfId="0" applyFont="1" applyBorder="1"/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15" fillId="0" borderId="0" xfId="3" applyFont="1" applyAlignment="1" applyProtection="1">
      <alignment horizontal="left"/>
    </xf>
    <xf numFmtId="4" fontId="15" fillId="0" borderId="0" xfId="3" applyNumberFormat="1" applyFont="1"/>
    <xf numFmtId="0" fontId="15" fillId="0" borderId="0" xfId="3" applyFont="1"/>
    <xf numFmtId="164" fontId="15" fillId="0" borderId="0" xfId="3" applyNumberFormat="1" applyFont="1"/>
    <xf numFmtId="0" fontId="16" fillId="0" borderId="0" xfId="1" applyFont="1" applyAlignment="1" applyProtection="1"/>
    <xf numFmtId="0" fontId="17" fillId="0" borderId="0" xfId="3" applyFont="1" applyFill="1" applyAlignment="1" applyProtection="1">
      <alignment horizontal="center"/>
    </xf>
    <xf numFmtId="4" fontId="17" fillId="0" borderId="0" xfId="3" applyNumberFormat="1" applyFont="1" applyFill="1" applyAlignment="1" applyProtection="1">
      <alignment horizontal="center"/>
    </xf>
    <xf numFmtId="164" fontId="17" fillId="0" borderId="0" xfId="3" applyNumberFormat="1" applyFont="1" applyFill="1" applyAlignment="1" applyProtection="1">
      <alignment horizontal="center"/>
    </xf>
    <xf numFmtId="0" fontId="15" fillId="0" borderId="0" xfId="3" applyFont="1" applyAlignment="1" applyProtection="1">
      <alignment horizontal="center"/>
    </xf>
    <xf numFmtId="4" fontId="15" fillId="0" borderId="0" xfId="3" applyNumberFormat="1" applyFont="1" applyAlignment="1" applyProtection="1">
      <alignment horizontal="center"/>
    </xf>
    <xf numFmtId="4" fontId="15" fillId="0" borderId="0" xfId="3" applyNumberFormat="1" applyFont="1" applyAlignment="1" applyProtection="1">
      <alignment horizontal="right"/>
    </xf>
    <xf numFmtId="164" fontId="15" fillId="0" borderId="0" xfId="3" applyNumberFormat="1" applyFont="1" applyAlignment="1" applyProtection="1">
      <alignment horizontal="right"/>
    </xf>
    <xf numFmtId="4" fontId="15" fillId="0" borderId="0" xfId="3" applyNumberFormat="1" applyFont="1" applyAlignment="1">
      <alignment horizontal="center"/>
    </xf>
    <xf numFmtId="0" fontId="15" fillId="0" borderId="0" xfId="3" applyFont="1" applyProtection="1"/>
    <xf numFmtId="4" fontId="15" fillId="0" borderId="0" xfId="3" applyNumberFormat="1" applyFont="1" applyProtection="1"/>
    <xf numFmtId="10" fontId="15" fillId="0" borderId="0" xfId="0" applyNumberFormat="1" applyFont="1" applyProtection="1"/>
    <xf numFmtId="164" fontId="15" fillId="0" borderId="0" xfId="3" applyNumberFormat="1" applyFont="1" applyProtection="1"/>
    <xf numFmtId="10" fontId="17" fillId="0" borderId="0" xfId="3" applyNumberFormat="1" applyFont="1" applyFill="1" applyAlignment="1" applyProtection="1">
      <alignment horizontal="center"/>
    </xf>
    <xf numFmtId="10" fontId="15" fillId="0" borderId="0" xfId="3" applyNumberFormat="1" applyFont="1" applyAlignment="1" applyProtection="1">
      <alignment horizontal="center"/>
    </xf>
    <xf numFmtId="10" fontId="15" fillId="0" borderId="0" xfId="3" applyNumberFormat="1" applyFont="1" applyAlignment="1" applyProtection="1">
      <alignment horizontal="left"/>
    </xf>
    <xf numFmtId="10" fontId="15" fillId="0" borderId="0" xfId="3" applyNumberFormat="1" applyFont="1" applyProtection="1"/>
    <xf numFmtId="37" fontId="15" fillId="0" borderId="0" xfId="3" applyNumberFormat="1" applyFont="1" applyProtection="1"/>
    <xf numFmtId="4" fontId="15" fillId="0" borderId="0" xfId="3" applyNumberFormat="1" applyFont="1" applyAlignment="1" applyProtection="1">
      <alignment horizontal="left"/>
    </xf>
    <xf numFmtId="164" fontId="18" fillId="0" borderId="0" xfId="3" applyNumberFormat="1" applyFont="1" applyAlignment="1" applyProtection="1">
      <alignment horizontal="right"/>
    </xf>
    <xf numFmtId="4" fontId="19" fillId="0" borderId="0" xfId="3" applyNumberFormat="1" applyFont="1" applyFill="1" applyProtection="1"/>
    <xf numFmtId="37" fontId="15" fillId="0" borderId="0" xfId="3" applyNumberFormat="1" applyFont="1" applyAlignment="1" applyProtection="1">
      <alignment horizontal="left"/>
    </xf>
    <xf numFmtId="37" fontId="15" fillId="0" borderId="0" xfId="3" applyNumberFormat="1" applyFont="1" applyAlignment="1" applyProtection="1">
      <alignment horizontal="right"/>
    </xf>
    <xf numFmtId="0" fontId="18" fillId="0" borderId="0" xfId="3" applyFont="1" applyAlignment="1">
      <alignment horizontal="right"/>
    </xf>
    <xf numFmtId="4" fontId="15" fillId="0" borderId="0" xfId="3" quotePrefix="1" applyNumberFormat="1" applyFont="1" applyAlignment="1" applyProtection="1">
      <alignment horizontal="right"/>
    </xf>
    <xf numFmtId="3" fontId="18" fillId="0" borderId="0" xfId="3" applyNumberFormat="1" applyFont="1"/>
    <xf numFmtId="4" fontId="18" fillId="0" borderId="0" xfId="3" applyNumberFormat="1" applyFont="1"/>
    <xf numFmtId="10" fontId="18" fillId="0" borderId="0" xfId="3" applyNumberFormat="1" applyFont="1"/>
    <xf numFmtId="4" fontId="18" fillId="0" borderId="0" xfId="3" quotePrefix="1" applyNumberFormat="1" applyFont="1" applyAlignment="1" applyProtection="1"/>
    <xf numFmtId="164" fontId="18" fillId="0" borderId="0" xfId="3" applyNumberFormat="1" applyFont="1"/>
    <xf numFmtId="4" fontId="18" fillId="0" borderId="3" xfId="0" applyNumberFormat="1" applyFont="1" applyBorder="1" applyAlignment="1">
      <alignment horizontal="right"/>
    </xf>
    <xf numFmtId="0" fontId="15" fillId="0" borderId="1" xfId="0" applyFont="1" applyBorder="1"/>
    <xf numFmtId="4" fontId="18" fillId="0" borderId="1" xfId="0" applyNumberFormat="1" applyFont="1" applyBorder="1"/>
    <xf numFmtId="164" fontId="18" fillId="0" borderId="2" xfId="0" applyNumberFormat="1" applyFont="1" applyBorder="1"/>
    <xf numFmtId="4" fontId="15" fillId="0" borderId="0" xfId="4" applyNumberFormat="1" applyFont="1"/>
    <xf numFmtId="4" fontId="18" fillId="0" borderId="0" xfId="3" applyNumberFormat="1" applyFont="1" applyAlignment="1" applyProtection="1">
      <alignment horizontal="left"/>
    </xf>
    <xf numFmtId="165" fontId="20" fillId="0" borderId="0" xfId="3" applyNumberFormat="1" applyFont="1"/>
    <xf numFmtId="4" fontId="15" fillId="0" borderId="0" xfId="0" applyNumberFormat="1" applyFont="1" applyAlignment="1" applyProtection="1">
      <alignment horizontal="left"/>
    </xf>
    <xf numFmtId="10" fontId="20" fillId="0" borderId="0" xfId="3" applyNumberFormat="1" applyFont="1"/>
    <xf numFmtId="165" fontId="15" fillId="0" borderId="0" xfId="3" applyNumberFormat="1" applyFont="1"/>
    <xf numFmtId="0" fontId="15" fillId="0" borderId="0" xfId="3" applyFont="1" applyAlignment="1">
      <alignment horizontal="right"/>
    </xf>
    <xf numFmtId="10" fontId="15" fillId="0" borderId="0" xfId="3" applyNumberFormat="1" applyFont="1"/>
    <xf numFmtId="9" fontId="15" fillId="0" borderId="0" xfId="4" applyFont="1" applyAlignment="1">
      <alignment horizontal="center"/>
    </xf>
    <xf numFmtId="4" fontId="15" fillId="0" borderId="0" xfId="3" quotePrefix="1" applyNumberFormat="1" applyFont="1"/>
    <xf numFmtId="14" fontId="15" fillId="0" borderId="0" xfId="3" applyNumberFormat="1" applyFont="1"/>
    <xf numFmtId="10" fontId="21" fillId="0" borderId="0" xfId="3" applyNumberFormat="1" applyFont="1"/>
    <xf numFmtId="0" fontId="12" fillId="0" borderId="9" xfId="0" applyFont="1" applyBorder="1"/>
    <xf numFmtId="49" fontId="12" fillId="0" borderId="10" xfId="0" applyNumberFormat="1" applyFont="1" applyBorder="1" applyAlignment="1" applyProtection="1">
      <alignment horizontal="center"/>
      <protection locked="0"/>
    </xf>
    <xf numFmtId="4" fontId="12" fillId="0" borderId="11" xfId="3" applyNumberFormat="1" applyFont="1" applyBorder="1" applyAlignment="1" applyProtection="1">
      <alignment horizontal="left"/>
    </xf>
    <xf numFmtId="166" fontId="12" fillId="0" borderId="12" xfId="2" applyFont="1" applyBorder="1" applyProtection="1">
      <protection locked="0"/>
    </xf>
    <xf numFmtId="4" fontId="12" fillId="0" borderId="11" xfId="0" applyNumberFormat="1" applyFont="1" applyBorder="1" applyAlignment="1" applyProtection="1">
      <alignment horizontal="left"/>
    </xf>
    <xf numFmtId="9" fontId="12" fillId="0" borderId="12" xfId="0" applyNumberFormat="1" applyFont="1" applyBorder="1" applyProtection="1">
      <protection locked="0"/>
    </xf>
    <xf numFmtId="4" fontId="11" fillId="0" borderId="11" xfId="0" applyNumberFormat="1" applyFont="1" applyBorder="1" applyAlignment="1" applyProtection="1">
      <alignment horizontal="left"/>
    </xf>
    <xf numFmtId="10" fontId="11" fillId="0" borderId="12" xfId="4" applyNumberFormat="1" applyFont="1" applyBorder="1" applyProtection="1">
      <protection locked="0"/>
    </xf>
    <xf numFmtId="4" fontId="11" fillId="0" borderId="11" xfId="0" applyNumberFormat="1" applyFont="1" applyFill="1" applyBorder="1" applyAlignment="1" applyProtection="1">
      <alignment horizontal="left"/>
      <protection locked="0"/>
    </xf>
    <xf numFmtId="166" fontId="13" fillId="3" borderId="12" xfId="2" applyFont="1" applyFill="1" applyBorder="1"/>
    <xf numFmtId="4" fontId="11" fillId="0" borderId="13" xfId="0" applyNumberFormat="1" applyFont="1" applyFill="1" applyBorder="1" applyAlignment="1" applyProtection="1">
      <alignment horizontal="left"/>
      <protection locked="0"/>
    </xf>
    <xf numFmtId="10" fontId="13" fillId="0" borderId="14" xfId="2" applyNumberFormat="1" applyFont="1" applyFill="1" applyBorder="1"/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10" fontId="12" fillId="0" borderId="12" xfId="0" applyNumberFormat="1" applyFont="1" applyBorder="1" applyProtection="1">
      <protection locked="0"/>
    </xf>
    <xf numFmtId="0" fontId="7" fillId="0" borderId="11" xfId="1" applyBorder="1" applyAlignment="1" applyProtection="1"/>
    <xf numFmtId="0" fontId="0" fillId="0" borderId="0" xfId="0" applyBorder="1" applyAlignment="1"/>
    <xf numFmtId="0" fontId="11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0" fillId="2" borderId="3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/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5" fillId="0" borderId="0" xfId="3" applyFont="1" applyFill="1" applyAlignment="1" applyProtection="1">
      <alignment horizontal="right"/>
    </xf>
    <xf numFmtId="0" fontId="1" fillId="0" borderId="0" xfId="0" applyFont="1" applyAlignment="1">
      <alignment horizontal="right"/>
    </xf>
    <xf numFmtId="0" fontId="19" fillId="0" borderId="0" xfId="3" applyFont="1" applyFill="1" applyAlignment="1" applyProtection="1">
      <alignment horizontal="right"/>
    </xf>
    <xf numFmtId="0" fontId="15" fillId="0" borderId="0" xfId="0" applyFont="1" applyAlignment="1">
      <alignment horizontal="right"/>
    </xf>
  </cellXfs>
  <cellStyles count="5">
    <cellStyle name="Collegamento ipertestuale" xfId="1" builtinId="8"/>
    <cellStyle name="Euro" xfId="2"/>
    <cellStyle name="Normale" xfId="0" builtinId="0"/>
    <cellStyle name="Normale_99C00035" xfId="3"/>
    <cellStyle name="Percentual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sta\AppData\Local\Microsoft\Windows\Temporary%20Internet%20Files\Content.Outlook\R4AIXVOC\test%2034_nuo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 MINIMIS"/>
      <sheetName val="L21-97"/>
      <sheetName val="L56-86"/>
      <sheetName val="L67-94"/>
      <sheetName val="L22-97"/>
      <sheetName val="L18-94 42M"/>
      <sheetName val="L18-94 60M"/>
      <sheetName val="CALCOLO 48 mesi"/>
      <sheetName val="SE"/>
      <sheetName val="CALCOLO 72 mesi"/>
    </sheetNames>
    <sheetDataSet>
      <sheetData sheetId="0">
        <row r="5">
          <cell r="C5">
            <v>0.03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homepage.html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mercati.ilsole24ore.com/tassi-e-valute/tassi/euribo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anque-france.fr/gb/actu/main.htm?menu2=menu_m31.htm&amp;page=ecofi/2c.htm" TargetMode="External"/><Relationship Id="rId1" Type="http://schemas.openxmlformats.org/officeDocument/2006/relationships/hyperlink" Target="http://europa.eu.int/comm/competition/state_aid/others/reference_rat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D23"/>
  <sheetViews>
    <sheetView tabSelected="1" zoomScaleNormal="100"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1" max="1" width="46" style="54" bestFit="1" customWidth="1"/>
    <col min="2" max="2" width="21.85546875" style="54" bestFit="1" customWidth="1"/>
    <col min="3" max="3" width="19.85546875" style="54" bestFit="1" customWidth="1"/>
    <col min="4" max="16384" width="9.140625" style="54"/>
  </cols>
  <sheetData>
    <row r="1" spans="1:4" x14ac:dyDescent="0.25">
      <c r="A1" s="117" t="s">
        <v>78</v>
      </c>
      <c r="B1" s="118" t="s">
        <v>70</v>
      </c>
      <c r="C1" s="56"/>
    </row>
    <row r="2" spans="1:4" x14ac:dyDescent="0.25">
      <c r="A2" s="119" t="s">
        <v>59</v>
      </c>
      <c r="B2" s="120">
        <v>100000</v>
      </c>
      <c r="C2" s="56"/>
    </row>
    <row r="3" spans="1:4" x14ac:dyDescent="0.25">
      <c r="A3" s="121" t="s">
        <v>60</v>
      </c>
      <c r="B3" s="122">
        <v>0.7</v>
      </c>
      <c r="C3" s="56"/>
    </row>
    <row r="4" spans="1:4" x14ac:dyDescent="0.25">
      <c r="A4" s="132" t="s">
        <v>75</v>
      </c>
      <c r="B4" s="131">
        <v>-3.3E-3</v>
      </c>
      <c r="C4" s="56"/>
    </row>
    <row r="5" spans="1:4" x14ac:dyDescent="0.25">
      <c r="A5" s="132" t="s">
        <v>84</v>
      </c>
      <c r="B5" s="131">
        <v>-4.0299999999999997E-3</v>
      </c>
      <c r="C5" s="56"/>
    </row>
    <row r="6" spans="1:4" x14ac:dyDescent="0.25">
      <c r="A6" s="123" t="s">
        <v>61</v>
      </c>
      <c r="B6" s="124">
        <v>1.5699999999999999E-2</v>
      </c>
      <c r="C6" s="57"/>
      <c r="D6" s="54" t="s">
        <v>68</v>
      </c>
    </row>
    <row r="7" spans="1:4" x14ac:dyDescent="0.25">
      <c r="A7" s="125" t="s">
        <v>73</v>
      </c>
      <c r="B7" s="126">
        <f>IF(B1="A",+'L23-04 60M'!E66,IF(B1="B",+'L23-04 72M'!E73,IF(B1="C",+'L23-04 120M'!E108,IF(B1="D",'L23-04 180M'!E148))))</f>
        <v>3281.1270314469293</v>
      </c>
      <c r="C7" s="56"/>
    </row>
    <row r="8" spans="1:4" ht="15.75" thickBot="1" x14ac:dyDescent="0.3">
      <c r="A8" s="127" t="s">
        <v>72</v>
      </c>
      <c r="B8" s="128">
        <f>IF(B1="A",+'L23-04 60M'!E64,IF(B1="B",+'L23-04 72M'!E71,IF(B1="C",+'L23-04 120M'!E106,IF(B1="D",'L23-04 180M'!E146))))</f>
        <v>3.0557886613147987E-2</v>
      </c>
      <c r="C8" s="56"/>
    </row>
    <row r="9" spans="1:4" x14ac:dyDescent="0.25">
      <c r="A9" s="58"/>
      <c r="B9" s="59"/>
      <c r="C9" s="56"/>
    </row>
    <row r="10" spans="1:4" x14ac:dyDescent="0.25">
      <c r="A10" s="60" t="s">
        <v>74</v>
      </c>
      <c r="B10" s="59"/>
      <c r="C10" s="56"/>
    </row>
    <row r="11" spans="1:4" ht="15.75" thickBot="1" x14ac:dyDescent="0.3">
      <c r="A11" s="56"/>
      <c r="B11" s="56"/>
      <c r="C11" s="56"/>
    </row>
    <row r="12" spans="1:4" ht="23.25" customHeight="1" thickBot="1" x14ac:dyDescent="0.3">
      <c r="A12" s="137" t="s">
        <v>76</v>
      </c>
      <c r="B12" s="138"/>
      <c r="C12" s="139"/>
    </row>
    <row r="13" spans="1:4" x14ac:dyDescent="0.25">
      <c r="A13" s="134"/>
      <c r="B13" s="135" t="s">
        <v>78</v>
      </c>
      <c r="C13" s="136" t="s">
        <v>77</v>
      </c>
    </row>
    <row r="14" spans="1:4" x14ac:dyDescent="0.25">
      <c r="A14" s="61" t="s">
        <v>66</v>
      </c>
      <c r="B14" s="62" t="s">
        <v>69</v>
      </c>
      <c r="C14" s="63">
        <v>60</v>
      </c>
    </row>
    <row r="15" spans="1:4" x14ac:dyDescent="0.25">
      <c r="A15" s="61" t="s">
        <v>66</v>
      </c>
      <c r="B15" s="62" t="s">
        <v>70</v>
      </c>
      <c r="C15" s="63">
        <v>72</v>
      </c>
    </row>
    <row r="16" spans="1:4" x14ac:dyDescent="0.25">
      <c r="A16" s="61" t="s">
        <v>67</v>
      </c>
      <c r="B16" s="62" t="s">
        <v>71</v>
      </c>
      <c r="C16" s="63">
        <v>120</v>
      </c>
    </row>
    <row r="17" spans="1:3" x14ac:dyDescent="0.25">
      <c r="A17" s="61" t="s">
        <v>67</v>
      </c>
      <c r="B17" s="62" t="s">
        <v>79</v>
      </c>
      <c r="C17" s="63">
        <v>180</v>
      </c>
    </row>
    <row r="18" spans="1:3" x14ac:dyDescent="0.25">
      <c r="A18" s="61"/>
      <c r="B18" s="62"/>
      <c r="C18" s="63"/>
    </row>
    <row r="19" spans="1:3" x14ac:dyDescent="0.25">
      <c r="A19" s="64"/>
      <c r="B19" s="65"/>
      <c r="C19" s="66"/>
    </row>
    <row r="20" spans="1:3" ht="15" customHeight="1" thickBot="1" x14ac:dyDescent="0.3">
      <c r="A20" s="140" t="s">
        <v>85</v>
      </c>
      <c r="B20" s="141"/>
      <c r="C20" s="142"/>
    </row>
    <row r="21" spans="1:3" x14ac:dyDescent="0.25">
      <c r="A21" s="129"/>
      <c r="B21" s="129"/>
      <c r="C21" s="129"/>
    </row>
    <row r="22" spans="1:3" x14ac:dyDescent="0.25">
      <c r="A22" s="130"/>
      <c r="B22" s="130"/>
      <c r="C22" s="130"/>
    </row>
    <row r="23" spans="1:3" x14ac:dyDescent="0.25">
      <c r="A23" s="133"/>
      <c r="B23" s="133"/>
      <c r="C23" s="133"/>
    </row>
  </sheetData>
  <sheetProtection algorithmName="SHA-512" hashValue="d6WEnGpEwychKvctoBNHTuLv33VVW035y9fyJRa5eQq8gNzo16LkskzcQ/k7h1SrMupOTpVAfOzHrykFEKKoxg==" saltValue="46M/MqlNuCOd90hQG4mxJA==" spinCount="100000" sheet="1" objects="1" scenarios="1"/>
  <protectedRanges>
    <protectedRange sqref="B1:B6" name="Intervallo1"/>
  </protectedRanges>
  <customSheetViews>
    <customSheetView guid="{D895EB84-59C0-4004-AA6C-3DCCAE3D431F}" showRuler="0">
      <pageMargins left="0.75" right="0.75" top="1" bottom="1" header="0.5" footer="0.5"/>
      <pageSetup paperSize="9" orientation="portrait" r:id="rId1"/>
      <headerFooter alignWithMargins="0"/>
    </customSheetView>
    <customSheetView guid="{DBC6D00B-DCFF-4245-B32F-A8C1F7C5AE6A}" showRuler="0">
      <pageMargins left="0.75" right="0.75" top="1" bottom="1" header="0.5" footer="0.5"/>
      <pageSetup paperSize="9" orientation="portrait" r:id="rId2"/>
      <headerFooter alignWithMargins="0"/>
    </customSheetView>
  </customSheetViews>
  <mergeCells count="2">
    <mergeCell ref="A12:C12"/>
    <mergeCell ref="A20:C20"/>
  </mergeCells>
  <phoneticPr fontId="0" type="noConversion"/>
  <hyperlinks>
    <hyperlink ref="A4" r:id="rId3"/>
    <hyperlink ref="A5" r:id="rId4"/>
  </hyperlinks>
  <pageMargins left="0.75" right="0.75" top="1" bottom="1" header="0.5" footer="0.5"/>
  <pageSetup paperSize="9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55" transitionEvaluation="1" codeName="Foglio4">
    <tabColor indexed="14"/>
    <pageSetUpPr fitToPage="1"/>
  </sheetPr>
  <dimension ref="A1:I80"/>
  <sheetViews>
    <sheetView showGridLines="0" topLeftCell="A55" workbookViewId="0">
      <selection activeCell="C74" sqref="C74"/>
    </sheetView>
  </sheetViews>
  <sheetFormatPr defaultColWidth="12.5703125" defaultRowHeight="15" x14ac:dyDescent="0.2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 x14ac:dyDescent="0.25">
      <c r="A1" s="1" t="s">
        <v>1</v>
      </c>
    </row>
    <row r="2" spans="1:8" x14ac:dyDescent="0.25">
      <c r="A2" s="36" t="s">
        <v>49</v>
      </c>
    </row>
    <row r="3" spans="1:8" x14ac:dyDescent="0.25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 x14ac:dyDescent="0.25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 x14ac:dyDescent="0.25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 x14ac:dyDescent="0.25">
      <c r="A6" s="4" t="s">
        <v>23</v>
      </c>
      <c r="B6" s="23" t="s">
        <v>24</v>
      </c>
      <c r="D6" s="4" t="s">
        <v>25</v>
      </c>
      <c r="H6" s="23" t="s">
        <v>26</v>
      </c>
    </row>
    <row r="7" spans="1:8" x14ac:dyDescent="0.25">
      <c r="A7" s="5">
        <v>1</v>
      </c>
      <c r="B7" s="26">
        <f>+F71</f>
        <v>100000</v>
      </c>
      <c r="C7" s="26">
        <v>0</v>
      </c>
      <c r="D7" s="46">
        <f>+F72</f>
        <v>1.2399999999999998E-2</v>
      </c>
      <c r="E7" s="26">
        <f>(B7*D7)/4</f>
        <v>309.99999999999994</v>
      </c>
      <c r="F7" s="26">
        <f t="shared" ref="F7:F26" si="0">E7+C7</f>
        <v>309.99999999999994</v>
      </c>
      <c r="G7" s="13">
        <f>POWER((1/((1+((D7-CALCOLO!$B$6+1%)/4)*1))),A7)</f>
        <v>0.99832780093343643</v>
      </c>
      <c r="H7" s="26">
        <f t="shared" ref="H7:H26" si="1">F7*G7</f>
        <v>309.48161828936526</v>
      </c>
    </row>
    <row r="8" spans="1:8" x14ac:dyDescent="0.25">
      <c r="A8" s="5">
        <v>2</v>
      </c>
      <c r="B8" s="26">
        <f>+B7</f>
        <v>100000</v>
      </c>
      <c r="C8" s="26">
        <v>0</v>
      </c>
      <c r="D8" s="46">
        <f t="shared" ref="D8:D26" si="2">+D7</f>
        <v>1.2399999999999998E-2</v>
      </c>
      <c r="E8" s="26">
        <f t="shared" ref="E8:E26" si="3">(B7*D8)/4</f>
        <v>309.99999999999994</v>
      </c>
      <c r="F8" s="26">
        <f t="shared" si="0"/>
        <v>309.99999999999994</v>
      </c>
      <c r="G8" s="13">
        <f>POWER((1/((1+((D8-CALCOLO!$B$6+1%)/4)*1))),A8)</f>
        <v>0.99665839811659107</v>
      </c>
      <c r="H8" s="26">
        <f t="shared" si="1"/>
        <v>308.96410341614319</v>
      </c>
    </row>
    <row r="9" spans="1:8" x14ac:dyDescent="0.25">
      <c r="A9" s="5">
        <v>3</v>
      </c>
      <c r="B9" s="26">
        <f>+B7</f>
        <v>100000</v>
      </c>
      <c r="C9" s="26">
        <v>0</v>
      </c>
      <c r="D9" s="46">
        <f t="shared" si="2"/>
        <v>1.2399999999999998E-2</v>
      </c>
      <c r="E9" s="26">
        <f t="shared" si="3"/>
        <v>309.99999999999994</v>
      </c>
      <c r="F9" s="26">
        <f t="shared" si="0"/>
        <v>309.99999999999994</v>
      </c>
      <c r="G9" s="13">
        <f>POWER((1/((1+((D9-CALCOLO!$B$6+1%)/4)*1))),A9)</f>
        <v>0.99499178687357781</v>
      </c>
      <c r="H9" s="26">
        <f t="shared" si="1"/>
        <v>308.44745393080905</v>
      </c>
    </row>
    <row r="10" spans="1:8" x14ac:dyDescent="0.25">
      <c r="A10" s="5">
        <v>4</v>
      </c>
      <c r="B10" s="26">
        <f>+B7</f>
        <v>100000</v>
      </c>
      <c r="C10" s="26">
        <v>0</v>
      </c>
      <c r="D10" s="46">
        <f t="shared" si="2"/>
        <v>1.2399999999999998E-2</v>
      </c>
      <c r="E10" s="26">
        <f t="shared" si="3"/>
        <v>309.99999999999994</v>
      </c>
      <c r="F10" s="26">
        <f t="shared" si="0"/>
        <v>309.99999999999994</v>
      </c>
      <c r="G10" s="13">
        <f>POWER((1/((1+((D10-CALCOLO!$B$6+1%)/4)*1))),A10)</f>
        <v>0.99332796253632938</v>
      </c>
      <c r="H10" s="26">
        <f t="shared" si="1"/>
        <v>307.93166838626206</v>
      </c>
    </row>
    <row r="11" spans="1:8" x14ac:dyDescent="0.25">
      <c r="A11" s="5">
        <v>5</v>
      </c>
      <c r="B11" s="26">
        <f t="shared" ref="B11:B26" si="4">B10-C11</f>
        <v>93750</v>
      </c>
      <c r="C11" s="26">
        <f>+B10/16</f>
        <v>6250</v>
      </c>
      <c r="D11" s="46">
        <f t="shared" si="2"/>
        <v>1.2399999999999998E-2</v>
      </c>
      <c r="E11" s="26">
        <f t="shared" si="3"/>
        <v>309.99999999999994</v>
      </c>
      <c r="F11" s="26">
        <f t="shared" si="0"/>
        <v>6560</v>
      </c>
      <c r="G11" s="13">
        <f>POWER((1/((1+((D11-CALCOLO!$B$6+1%)/4)*1))),A11)</f>
        <v>0.9916669204445846</v>
      </c>
      <c r="H11" s="26">
        <f t="shared" si="1"/>
        <v>6505.3349981164747</v>
      </c>
    </row>
    <row r="12" spans="1:8" x14ac:dyDescent="0.25">
      <c r="A12" s="5">
        <v>6</v>
      </c>
      <c r="B12" s="26">
        <f t="shared" si="4"/>
        <v>87500</v>
      </c>
      <c r="C12" s="26">
        <f t="shared" ref="C12:C25" si="5">+C11</f>
        <v>6250</v>
      </c>
      <c r="D12" s="46">
        <f t="shared" si="2"/>
        <v>1.2399999999999998E-2</v>
      </c>
      <c r="E12" s="26">
        <f t="shared" si="3"/>
        <v>290.62499999999994</v>
      </c>
      <c r="F12" s="26">
        <f t="shared" si="0"/>
        <v>6540.625</v>
      </c>
      <c r="G12" s="13">
        <f>POWER((1/((1+((D12-CALCOLO!$B$6+1%)/4)*1))),A12)</f>
        <v>0.99000865594587517</v>
      </c>
      <c r="H12" s="26">
        <f t="shared" si="1"/>
        <v>6475.27536529599</v>
      </c>
    </row>
    <row r="13" spans="1:8" x14ac:dyDescent="0.25">
      <c r="A13" s="5">
        <v>7</v>
      </c>
      <c r="B13" s="26">
        <f t="shared" si="4"/>
        <v>81250</v>
      </c>
      <c r="C13" s="26">
        <f t="shared" si="5"/>
        <v>6250</v>
      </c>
      <c r="D13" s="46">
        <f t="shared" si="2"/>
        <v>1.2399999999999998E-2</v>
      </c>
      <c r="E13" s="26">
        <f t="shared" si="3"/>
        <v>271.24999999999994</v>
      </c>
      <c r="F13" s="26">
        <f t="shared" si="0"/>
        <v>6521.25</v>
      </c>
      <c r="G13" s="13">
        <f>POWER((1/((1+((D13-CALCOLO!$B$6+1%)/4)*1))),A13)</f>
        <v>0.98835316439551268</v>
      </c>
      <c r="H13" s="26">
        <f t="shared" si="1"/>
        <v>6445.2980733142367</v>
      </c>
    </row>
    <row r="14" spans="1:8" x14ac:dyDescent="0.25">
      <c r="A14" s="5">
        <v>8</v>
      </c>
      <c r="B14" s="26">
        <f t="shared" si="4"/>
        <v>75000</v>
      </c>
      <c r="C14" s="26">
        <f t="shared" si="5"/>
        <v>6250</v>
      </c>
      <c r="D14" s="46">
        <f t="shared" si="2"/>
        <v>1.2399999999999998E-2</v>
      </c>
      <c r="E14" s="26">
        <f t="shared" si="3"/>
        <v>251.87499999999994</v>
      </c>
      <c r="F14" s="26">
        <f t="shared" si="0"/>
        <v>6501.875</v>
      </c>
      <c r="G14" s="13">
        <f>POWER((1/((1+((D14-CALCOLO!$B$6+1%)/4)*1))),A14)</f>
        <v>0.9867004411565754</v>
      </c>
      <c r="H14" s="26">
        <f t="shared" si="1"/>
        <v>6415.402930844909</v>
      </c>
    </row>
    <row r="15" spans="1:8" x14ac:dyDescent="0.25">
      <c r="A15" s="5">
        <v>9</v>
      </c>
      <c r="B15" s="26">
        <f t="shared" si="4"/>
        <v>68750</v>
      </c>
      <c r="C15" s="26">
        <f t="shared" si="5"/>
        <v>6250</v>
      </c>
      <c r="D15" s="46">
        <f t="shared" si="2"/>
        <v>1.2399999999999998E-2</v>
      </c>
      <c r="E15" s="26">
        <f t="shared" si="3"/>
        <v>232.49999999999997</v>
      </c>
      <c r="F15" s="26">
        <f t="shared" si="0"/>
        <v>6482.5</v>
      </c>
      <c r="G15" s="13">
        <f>POWER((1/((1+((D15-CALCOLO!$B$6+1%)/4)*1))),A15)</f>
        <v>0.9850504815998955</v>
      </c>
      <c r="H15" s="26">
        <f t="shared" si="1"/>
        <v>6385.5897469713227</v>
      </c>
    </row>
    <row r="16" spans="1:8" x14ac:dyDescent="0.25">
      <c r="A16" s="5">
        <v>10</v>
      </c>
      <c r="B16" s="26">
        <f t="shared" si="4"/>
        <v>62500</v>
      </c>
      <c r="C16" s="26">
        <f t="shared" si="5"/>
        <v>6250</v>
      </c>
      <c r="D16" s="46">
        <f t="shared" si="2"/>
        <v>1.2399999999999998E-2</v>
      </c>
      <c r="E16" s="26">
        <f t="shared" si="3"/>
        <v>213.12499999999997</v>
      </c>
      <c r="F16" s="26">
        <f t="shared" si="0"/>
        <v>6463.125</v>
      </c>
      <c r="G16" s="13">
        <f>POWER((1/((1+((D16-CALCOLO!$B$6+1%)/4)*1))),A16)</f>
        <v>0.98340328110404618</v>
      </c>
      <c r="H16" s="26">
        <f t="shared" si="1"/>
        <v>6355.8583311855882</v>
      </c>
    </row>
    <row r="17" spans="1:8" x14ac:dyDescent="0.25">
      <c r="A17" s="5">
        <v>11</v>
      </c>
      <c r="B17" s="26">
        <f t="shared" si="4"/>
        <v>56250</v>
      </c>
      <c r="C17" s="26">
        <f t="shared" si="5"/>
        <v>6250</v>
      </c>
      <c r="D17" s="46">
        <f t="shared" si="2"/>
        <v>1.2399999999999998E-2</v>
      </c>
      <c r="E17" s="26">
        <f t="shared" si="3"/>
        <v>193.74999999999997</v>
      </c>
      <c r="F17" s="26">
        <f t="shared" si="0"/>
        <v>6443.75</v>
      </c>
      <c r="G17" s="13">
        <f>POWER((1/((1+((D17-CALCOLO!$B$6+1%)/4)*1))),A17)</f>
        <v>0.98175883505532846</v>
      </c>
      <c r="H17" s="26">
        <f t="shared" si="1"/>
        <v>6326.2084933877732</v>
      </c>
    </row>
    <row r="18" spans="1:8" x14ac:dyDescent="0.25">
      <c r="A18" s="5">
        <v>12</v>
      </c>
      <c r="B18" s="26">
        <f t="shared" si="4"/>
        <v>50000</v>
      </c>
      <c r="C18" s="26">
        <f t="shared" si="5"/>
        <v>6250</v>
      </c>
      <c r="D18" s="46">
        <f t="shared" si="2"/>
        <v>1.2399999999999998E-2</v>
      </c>
      <c r="E18" s="26">
        <f t="shared" si="3"/>
        <v>174.37499999999997</v>
      </c>
      <c r="F18" s="26">
        <f t="shared" si="0"/>
        <v>6424.375</v>
      </c>
      <c r="G18" s="13">
        <f>POWER((1/((1+((D18-CALCOLO!$B$6+1%)/4)*1))),A18)</f>
        <v>0.98011713884775842</v>
      </c>
      <c r="H18" s="26">
        <f t="shared" si="1"/>
        <v>6296.6400438850678</v>
      </c>
    </row>
    <row r="19" spans="1:8" x14ac:dyDescent="0.25">
      <c r="A19" s="5">
        <v>13</v>
      </c>
      <c r="B19" s="26">
        <f t="shared" si="4"/>
        <v>43750</v>
      </c>
      <c r="C19" s="26">
        <f t="shared" si="5"/>
        <v>6250</v>
      </c>
      <c r="D19" s="46">
        <f t="shared" si="2"/>
        <v>1.2399999999999998E-2</v>
      </c>
      <c r="E19" s="26">
        <f t="shared" si="3"/>
        <v>154.99999999999997</v>
      </c>
      <c r="F19" s="26">
        <f t="shared" si="0"/>
        <v>6405</v>
      </c>
      <c r="G19" s="13">
        <f>POWER((1/((1+((D19-CALCOLO!$B$6+1%)/4)*1))),A19)</f>
        <v>0.97847818788305418</v>
      </c>
      <c r="H19" s="26">
        <f t="shared" si="1"/>
        <v>6267.152793390962</v>
      </c>
    </row>
    <row r="20" spans="1:8" x14ac:dyDescent="0.25">
      <c r="A20" s="5">
        <v>14</v>
      </c>
      <c r="B20" s="26">
        <f t="shared" si="4"/>
        <v>37500</v>
      </c>
      <c r="C20" s="26">
        <f t="shared" si="5"/>
        <v>6250</v>
      </c>
      <c r="D20" s="46">
        <f t="shared" si="2"/>
        <v>1.2399999999999998E-2</v>
      </c>
      <c r="E20" s="26">
        <f t="shared" si="3"/>
        <v>135.62499999999997</v>
      </c>
      <c r="F20" s="26">
        <f t="shared" si="0"/>
        <v>6385.625</v>
      </c>
      <c r="G20" s="13">
        <f>POWER((1/((1+((D20-CALCOLO!$B$6+1%)/4)*1))),A20)</f>
        <v>0.9768419775706233</v>
      </c>
      <c r="H20" s="26">
        <f t="shared" si="1"/>
        <v>6237.7465530244117</v>
      </c>
    </row>
    <row r="21" spans="1:8" x14ac:dyDescent="0.25">
      <c r="A21" s="5">
        <v>15</v>
      </c>
      <c r="B21" s="26">
        <f t="shared" si="4"/>
        <v>31250</v>
      </c>
      <c r="C21" s="26">
        <f t="shared" si="5"/>
        <v>6250</v>
      </c>
      <c r="D21" s="46">
        <f t="shared" si="2"/>
        <v>1.2399999999999998E-2</v>
      </c>
      <c r="E21" s="26">
        <f t="shared" si="3"/>
        <v>116.24999999999999</v>
      </c>
      <c r="F21" s="26">
        <f t="shared" si="0"/>
        <v>6366.25</v>
      </c>
      <c r="G21" s="13">
        <f>POWER((1/((1+((D21-CALCOLO!$B$6+1%)/4)*1))),A21)</f>
        <v>0.97520850332754971</v>
      </c>
      <c r="H21" s="26">
        <f t="shared" si="1"/>
        <v>6208.4211343090137</v>
      </c>
    </row>
    <row r="22" spans="1:8" x14ac:dyDescent="0.25">
      <c r="A22" s="2">
        <v>16</v>
      </c>
      <c r="B22" s="26">
        <f t="shared" si="4"/>
        <v>25000</v>
      </c>
      <c r="C22" s="26">
        <f t="shared" si="5"/>
        <v>6250</v>
      </c>
      <c r="D22" s="46">
        <f t="shared" si="2"/>
        <v>1.2399999999999998E-2</v>
      </c>
      <c r="E22" s="26">
        <f t="shared" si="3"/>
        <v>96.874999999999986</v>
      </c>
      <c r="F22" s="26">
        <f t="shared" si="0"/>
        <v>6346.875</v>
      </c>
      <c r="G22" s="13">
        <f>POWER((1/((1+((D22-CALCOLO!$B$6+1%)/4)*1))),A22)</f>
        <v>0.97357776057858048</v>
      </c>
      <c r="H22" s="26">
        <f t="shared" si="1"/>
        <v>6179.1763491721777</v>
      </c>
    </row>
    <row r="23" spans="1:8" x14ac:dyDescent="0.25">
      <c r="A23" s="2">
        <v>17</v>
      </c>
      <c r="B23" s="26">
        <f t="shared" si="4"/>
        <v>18750</v>
      </c>
      <c r="C23" s="26">
        <f t="shared" si="5"/>
        <v>6250</v>
      </c>
      <c r="D23" s="46">
        <f t="shared" si="2"/>
        <v>1.2399999999999998E-2</v>
      </c>
      <c r="E23" s="26">
        <f t="shared" si="3"/>
        <v>77.499999999999986</v>
      </c>
      <c r="F23" s="26">
        <f t="shared" si="0"/>
        <v>6327.5</v>
      </c>
      <c r="G23" s="13">
        <f>POWER((1/((1+((D23-CALCOLO!$B$6+1%)/4)*1))),A23)</f>
        <v>0.97194974475611395</v>
      </c>
      <c r="H23" s="26">
        <f t="shared" si="1"/>
        <v>6150.0120099443111</v>
      </c>
    </row>
    <row r="24" spans="1:8" x14ac:dyDescent="0.25">
      <c r="A24" s="2">
        <v>18</v>
      </c>
      <c r="B24" s="26">
        <f t="shared" si="4"/>
        <v>12500</v>
      </c>
      <c r="C24" s="26">
        <f t="shared" si="5"/>
        <v>6250</v>
      </c>
      <c r="D24" s="46">
        <f t="shared" si="2"/>
        <v>1.2399999999999998E-2</v>
      </c>
      <c r="E24" s="26">
        <f t="shared" si="3"/>
        <v>58.124999999999993</v>
      </c>
      <c r="F24" s="26">
        <f t="shared" si="0"/>
        <v>6308.125</v>
      </c>
      <c r="G24" s="13">
        <f>POWER((1/((1+((D24-CALCOLO!$B$6+1%)/4)*1))),A24)</f>
        <v>0.97032445130018607</v>
      </c>
      <c r="H24" s="26">
        <f t="shared" si="1"/>
        <v>6120.9279293579866</v>
      </c>
    </row>
    <row r="25" spans="1:8" x14ac:dyDescent="0.25">
      <c r="A25" s="2">
        <v>19</v>
      </c>
      <c r="B25" s="26">
        <f t="shared" si="4"/>
        <v>6250</v>
      </c>
      <c r="C25" s="26">
        <f t="shared" si="5"/>
        <v>6250</v>
      </c>
      <c r="D25" s="46">
        <f t="shared" si="2"/>
        <v>1.2399999999999998E-2</v>
      </c>
      <c r="E25" s="26">
        <f t="shared" si="3"/>
        <v>38.749999999999993</v>
      </c>
      <c r="F25" s="26">
        <f t="shared" si="0"/>
        <v>6288.75</v>
      </c>
      <c r="G25" s="13">
        <f>POWER((1/((1+((D25-CALCOLO!$B$6+1%)/4)*1))),A25)</f>
        <v>0.96870187565845811</v>
      </c>
      <c r="H25" s="26">
        <f t="shared" si="1"/>
        <v>6091.9239205471285</v>
      </c>
    </row>
    <row r="26" spans="1:8" x14ac:dyDescent="0.25">
      <c r="A26" s="2">
        <v>20</v>
      </c>
      <c r="B26" s="26">
        <f t="shared" si="4"/>
        <v>0</v>
      </c>
      <c r="C26" s="26">
        <f>B7-SUM(C11:C25)</f>
        <v>6250</v>
      </c>
      <c r="D26" s="46">
        <f t="shared" si="2"/>
        <v>1.2399999999999998E-2</v>
      </c>
      <c r="E26" s="26">
        <f t="shared" si="3"/>
        <v>19.374999999999996</v>
      </c>
      <c r="F26" s="26">
        <f t="shared" si="0"/>
        <v>6269.375</v>
      </c>
      <c r="G26" s="13">
        <f>POWER((1/((1+((D26-CALCOLO!$B$6+1%)/4)*1))),A26)</f>
        <v>0.96708201328620369</v>
      </c>
      <c r="H26" s="26">
        <f t="shared" si="1"/>
        <v>6062.9997970461936</v>
      </c>
    </row>
    <row r="27" spans="1:8" x14ac:dyDescent="0.25">
      <c r="B27" s="26"/>
      <c r="C27" s="26"/>
      <c r="D27" s="39"/>
    </row>
    <row r="28" spans="1:8" x14ac:dyDescent="0.25">
      <c r="D28" s="39"/>
      <c r="E28" s="27" t="s">
        <v>27</v>
      </c>
      <c r="F28" s="26"/>
      <c r="G28" s="14" t="s">
        <v>47</v>
      </c>
      <c r="H28" s="28">
        <f>SUM(H7:H27)</f>
        <v>101758.79331381613</v>
      </c>
    </row>
    <row r="29" spans="1:8" x14ac:dyDescent="0.25">
      <c r="D29" s="39"/>
    </row>
    <row r="30" spans="1:8" x14ac:dyDescent="0.25">
      <c r="A30" s="1" t="s">
        <v>28</v>
      </c>
      <c r="B30" s="26"/>
      <c r="C30" s="26"/>
      <c r="D30" s="47"/>
      <c r="E30" s="26"/>
      <c r="F30" s="26"/>
      <c r="G30" s="13"/>
    </row>
    <row r="31" spans="1:8" x14ac:dyDescent="0.25">
      <c r="A31" s="36" t="s">
        <v>50</v>
      </c>
      <c r="D31" s="39"/>
    </row>
    <row r="32" spans="1:8" x14ac:dyDescent="0.25">
      <c r="A32" s="9" t="s">
        <v>2</v>
      </c>
      <c r="B32" s="22" t="s">
        <v>3</v>
      </c>
      <c r="C32" s="22" t="s">
        <v>4</v>
      </c>
      <c r="D32" s="48" t="s">
        <v>5</v>
      </c>
      <c r="E32" s="22" t="s">
        <v>6</v>
      </c>
      <c r="F32" s="22" t="s">
        <v>7</v>
      </c>
      <c r="G32" s="10" t="s">
        <v>8</v>
      </c>
      <c r="H32" s="22" t="s">
        <v>9</v>
      </c>
    </row>
    <row r="33" spans="1:8" x14ac:dyDescent="0.25">
      <c r="A33" s="4" t="s">
        <v>10</v>
      </c>
      <c r="B33" s="23" t="s">
        <v>11</v>
      </c>
      <c r="C33" s="24" t="s">
        <v>12</v>
      </c>
      <c r="D33" s="49" t="s">
        <v>13</v>
      </c>
      <c r="E33" s="23" t="s">
        <v>14</v>
      </c>
      <c r="F33" s="23" t="s">
        <v>0</v>
      </c>
      <c r="G33" s="12" t="s">
        <v>15</v>
      </c>
      <c r="H33" s="23" t="s">
        <v>0</v>
      </c>
    </row>
    <row r="34" spans="1:8" x14ac:dyDescent="0.25">
      <c r="A34" s="4" t="s">
        <v>16</v>
      </c>
      <c r="D34" s="50" t="s">
        <v>18</v>
      </c>
      <c r="E34" s="23" t="s">
        <v>19</v>
      </c>
      <c r="F34" s="23" t="s">
        <v>20</v>
      </c>
      <c r="G34" s="12" t="s">
        <v>21</v>
      </c>
      <c r="H34" s="23" t="s">
        <v>22</v>
      </c>
    </row>
    <row r="35" spans="1:8" x14ac:dyDescent="0.25">
      <c r="B35" s="23" t="s">
        <v>29</v>
      </c>
      <c r="D35" s="49" t="s">
        <v>30</v>
      </c>
      <c r="H35" s="23" t="s">
        <v>26</v>
      </c>
    </row>
    <row r="36" spans="1:8" x14ac:dyDescent="0.25">
      <c r="A36" s="5">
        <v>1</v>
      </c>
      <c r="B36" s="26">
        <f>+B7</f>
        <v>100000</v>
      </c>
      <c r="C36" s="26">
        <v>0</v>
      </c>
      <c r="D36" s="47">
        <f>+E76</f>
        <v>3.5010000000000006E-3</v>
      </c>
      <c r="E36" s="26">
        <f>(B36*D36)/4</f>
        <v>87.52500000000002</v>
      </c>
      <c r="F36" s="26">
        <f t="shared" ref="F36:F55" si="6">E36+C36</f>
        <v>87.52500000000002</v>
      </c>
      <c r="G36" s="13">
        <f t="shared" ref="G36:G55" si="7">+G7</f>
        <v>0.99832780093343643</v>
      </c>
      <c r="H36" s="26">
        <f t="shared" ref="H36:H55" si="8">F36*G36</f>
        <v>87.378640776699044</v>
      </c>
    </row>
    <row r="37" spans="1:8" x14ac:dyDescent="0.25">
      <c r="A37" s="5">
        <v>2</v>
      </c>
      <c r="B37" s="26">
        <f>+B36</f>
        <v>100000</v>
      </c>
      <c r="C37" s="26">
        <v>0</v>
      </c>
      <c r="D37" s="47">
        <f t="shared" ref="D37:D55" si="9">+D36</f>
        <v>3.5010000000000006E-3</v>
      </c>
      <c r="E37" s="26">
        <f t="shared" ref="E37:E55" si="10">(B36*D37)/4</f>
        <v>87.52500000000002</v>
      </c>
      <c r="F37" s="26">
        <f t="shared" si="6"/>
        <v>87.52500000000002</v>
      </c>
      <c r="G37" s="13">
        <f t="shared" si="7"/>
        <v>0.99665839811659107</v>
      </c>
      <c r="H37" s="26">
        <f t="shared" si="8"/>
        <v>87.232526295154656</v>
      </c>
    </row>
    <row r="38" spans="1:8" x14ac:dyDescent="0.25">
      <c r="A38" s="5">
        <v>3</v>
      </c>
      <c r="B38" s="26">
        <f>+B36</f>
        <v>100000</v>
      </c>
      <c r="C38" s="26">
        <v>0</v>
      </c>
      <c r="D38" s="47">
        <f t="shared" si="9"/>
        <v>3.5010000000000006E-3</v>
      </c>
      <c r="E38" s="26">
        <f t="shared" si="10"/>
        <v>87.52500000000002</v>
      </c>
      <c r="F38" s="26">
        <f t="shared" si="6"/>
        <v>87.52500000000002</v>
      </c>
      <c r="G38" s="13">
        <f t="shared" si="7"/>
        <v>0.99499178687357781</v>
      </c>
      <c r="H38" s="26">
        <f t="shared" si="8"/>
        <v>87.086656146109917</v>
      </c>
    </row>
    <row r="39" spans="1:8" x14ac:dyDescent="0.25">
      <c r="A39" s="5">
        <v>4</v>
      </c>
      <c r="B39" s="26">
        <f>+B36</f>
        <v>100000</v>
      </c>
      <c r="C39" s="26">
        <v>0</v>
      </c>
      <c r="D39" s="47">
        <f t="shared" si="9"/>
        <v>3.5010000000000006E-3</v>
      </c>
      <c r="E39" s="26">
        <f t="shared" si="10"/>
        <v>87.52500000000002</v>
      </c>
      <c r="F39" s="26">
        <f t="shared" si="6"/>
        <v>87.52500000000002</v>
      </c>
      <c r="G39" s="13">
        <f t="shared" si="7"/>
        <v>0.99332796253632938</v>
      </c>
      <c r="H39" s="26">
        <f t="shared" si="8"/>
        <v>86.94102992099225</v>
      </c>
    </row>
    <row r="40" spans="1:8" x14ac:dyDescent="0.25">
      <c r="A40" s="5">
        <v>5</v>
      </c>
      <c r="B40" s="26">
        <f t="shared" ref="B40:B55" si="11">B39-C40</f>
        <v>93750</v>
      </c>
      <c r="C40" s="26">
        <f>+B39/16</f>
        <v>6250</v>
      </c>
      <c r="D40" s="47">
        <f t="shared" si="9"/>
        <v>3.5010000000000006E-3</v>
      </c>
      <c r="E40" s="26">
        <f t="shared" si="10"/>
        <v>87.52500000000002</v>
      </c>
      <c r="F40" s="26">
        <f t="shared" si="6"/>
        <v>6337.5249999999996</v>
      </c>
      <c r="G40" s="13">
        <f t="shared" si="7"/>
        <v>0.9916669204445846</v>
      </c>
      <c r="H40" s="26">
        <f t="shared" si="8"/>
        <v>6284.7138999905656</v>
      </c>
    </row>
    <row r="41" spans="1:8" x14ac:dyDescent="0.25">
      <c r="A41" s="5">
        <v>6</v>
      </c>
      <c r="B41" s="26">
        <f t="shared" si="11"/>
        <v>87500</v>
      </c>
      <c r="C41" s="26">
        <f t="shared" ref="C41:C54" si="12">+C40</f>
        <v>6250</v>
      </c>
      <c r="D41" s="47">
        <f t="shared" si="9"/>
        <v>3.5010000000000006E-3</v>
      </c>
      <c r="E41" s="26">
        <f t="shared" si="10"/>
        <v>82.054687500000014</v>
      </c>
      <c r="F41" s="26">
        <f t="shared" si="6"/>
        <v>6332.0546875</v>
      </c>
      <c r="G41" s="13">
        <f t="shared" si="7"/>
        <v>0.99000865594587517</v>
      </c>
      <c r="H41" s="26">
        <f t="shared" si="8"/>
        <v>6268.7889505476533</v>
      </c>
    </row>
    <row r="42" spans="1:8" x14ac:dyDescent="0.25">
      <c r="A42" s="5">
        <v>7</v>
      </c>
      <c r="B42" s="26">
        <f t="shared" si="11"/>
        <v>81250</v>
      </c>
      <c r="C42" s="26">
        <f t="shared" si="12"/>
        <v>6250</v>
      </c>
      <c r="D42" s="47">
        <f t="shared" si="9"/>
        <v>3.5010000000000006E-3</v>
      </c>
      <c r="E42" s="26">
        <f t="shared" si="10"/>
        <v>76.584375000000009</v>
      </c>
      <c r="F42" s="26">
        <f t="shared" si="6"/>
        <v>6326.5843750000004</v>
      </c>
      <c r="G42" s="13">
        <f t="shared" si="7"/>
        <v>0.98835316439551268</v>
      </c>
      <c r="H42" s="26">
        <f t="shared" si="8"/>
        <v>6252.8996868464574</v>
      </c>
    </row>
    <row r="43" spans="1:8" x14ac:dyDescent="0.25">
      <c r="A43" s="5">
        <v>8</v>
      </c>
      <c r="B43" s="26">
        <f t="shared" si="11"/>
        <v>75000</v>
      </c>
      <c r="C43" s="26">
        <f t="shared" si="12"/>
        <v>6250</v>
      </c>
      <c r="D43" s="47">
        <f t="shared" si="9"/>
        <v>3.5010000000000006E-3</v>
      </c>
      <c r="E43" s="26">
        <f t="shared" si="10"/>
        <v>71.114062500000017</v>
      </c>
      <c r="F43" s="26">
        <f t="shared" si="6"/>
        <v>6321.1140624999998</v>
      </c>
      <c r="G43" s="13">
        <f t="shared" si="7"/>
        <v>0.9867004411565754</v>
      </c>
      <c r="H43" s="26">
        <f t="shared" si="8"/>
        <v>6237.0460340697828</v>
      </c>
    </row>
    <row r="44" spans="1:8" x14ac:dyDescent="0.25">
      <c r="A44" s="5">
        <v>9</v>
      </c>
      <c r="B44" s="26">
        <f t="shared" si="11"/>
        <v>68750</v>
      </c>
      <c r="C44" s="26">
        <f t="shared" si="12"/>
        <v>6250</v>
      </c>
      <c r="D44" s="47">
        <f t="shared" si="9"/>
        <v>3.5010000000000006E-3</v>
      </c>
      <c r="E44" s="26">
        <f t="shared" si="10"/>
        <v>65.643750000000011</v>
      </c>
      <c r="F44" s="26">
        <f t="shared" si="6"/>
        <v>6315.6437500000002</v>
      </c>
      <c r="G44" s="13">
        <f t="shared" si="7"/>
        <v>0.9850504815998955</v>
      </c>
      <c r="H44" s="26">
        <f t="shared" si="8"/>
        <v>6221.2279175508702</v>
      </c>
    </row>
    <row r="45" spans="1:8" x14ac:dyDescent="0.25">
      <c r="A45" s="5">
        <v>10</v>
      </c>
      <c r="B45" s="26">
        <f t="shared" si="11"/>
        <v>62500</v>
      </c>
      <c r="C45" s="26">
        <f t="shared" si="12"/>
        <v>6250</v>
      </c>
      <c r="D45" s="47">
        <f t="shared" si="9"/>
        <v>3.5010000000000006E-3</v>
      </c>
      <c r="E45" s="26">
        <f t="shared" si="10"/>
        <v>60.173437500000013</v>
      </c>
      <c r="F45" s="26">
        <f t="shared" si="6"/>
        <v>6310.1734374999996</v>
      </c>
      <c r="G45" s="13">
        <f t="shared" si="7"/>
        <v>0.98340328110404618</v>
      </c>
      <c r="H45" s="26">
        <f t="shared" si="8"/>
        <v>6205.445262773098</v>
      </c>
    </row>
    <row r="46" spans="1:8" x14ac:dyDescent="0.25">
      <c r="A46" s="5">
        <v>11</v>
      </c>
      <c r="B46" s="26">
        <f t="shared" si="11"/>
        <v>56250</v>
      </c>
      <c r="C46" s="26">
        <f t="shared" si="12"/>
        <v>6250</v>
      </c>
      <c r="D46" s="47">
        <f t="shared" si="9"/>
        <v>3.5010000000000006E-3</v>
      </c>
      <c r="E46" s="26">
        <f t="shared" si="10"/>
        <v>54.703125000000007</v>
      </c>
      <c r="F46" s="26">
        <f t="shared" si="6"/>
        <v>6304.703125</v>
      </c>
      <c r="G46" s="13">
        <f t="shared" si="7"/>
        <v>0.98175883505532846</v>
      </c>
      <c r="H46" s="26">
        <f t="shared" si="8"/>
        <v>6189.6979953696891</v>
      </c>
    </row>
    <row r="47" spans="1:8" x14ac:dyDescent="0.25">
      <c r="A47" s="5">
        <v>12</v>
      </c>
      <c r="B47" s="26">
        <f t="shared" si="11"/>
        <v>50000</v>
      </c>
      <c r="C47" s="26">
        <f t="shared" si="12"/>
        <v>6250</v>
      </c>
      <c r="D47" s="47">
        <f t="shared" si="9"/>
        <v>3.5010000000000006E-3</v>
      </c>
      <c r="E47" s="26">
        <f t="shared" si="10"/>
        <v>49.232812500000009</v>
      </c>
      <c r="F47" s="26">
        <f t="shared" si="6"/>
        <v>6299.2328125000004</v>
      </c>
      <c r="G47" s="13">
        <f t="shared" si="7"/>
        <v>0.98011713884775842</v>
      </c>
      <c r="H47" s="26">
        <f t="shared" si="8"/>
        <v>6173.9860411234185</v>
      </c>
    </row>
    <row r="48" spans="1:8" x14ac:dyDescent="0.25">
      <c r="A48" s="5">
        <v>13</v>
      </c>
      <c r="B48" s="26">
        <f t="shared" si="11"/>
        <v>43750</v>
      </c>
      <c r="C48" s="26">
        <f t="shared" si="12"/>
        <v>6250</v>
      </c>
      <c r="D48" s="47">
        <f t="shared" si="9"/>
        <v>3.5010000000000006E-3</v>
      </c>
      <c r="E48" s="26">
        <f t="shared" si="10"/>
        <v>43.76250000000001</v>
      </c>
      <c r="F48" s="26">
        <f t="shared" si="6"/>
        <v>6293.7624999999998</v>
      </c>
      <c r="G48" s="13">
        <f t="shared" si="7"/>
        <v>0.97847818788305418</v>
      </c>
      <c r="H48" s="26">
        <f t="shared" si="8"/>
        <v>6158.309325966321</v>
      </c>
    </row>
    <row r="49" spans="1:8" x14ac:dyDescent="0.25">
      <c r="A49" s="5">
        <v>14</v>
      </c>
      <c r="B49" s="26">
        <f t="shared" si="11"/>
        <v>37500</v>
      </c>
      <c r="C49" s="26">
        <f t="shared" si="12"/>
        <v>6250</v>
      </c>
      <c r="D49" s="47">
        <f t="shared" si="9"/>
        <v>3.5010000000000006E-3</v>
      </c>
      <c r="E49" s="26">
        <f t="shared" si="10"/>
        <v>38.292187500000004</v>
      </c>
      <c r="F49" s="26">
        <f t="shared" si="6"/>
        <v>6288.2921875000002</v>
      </c>
      <c r="G49" s="13">
        <f t="shared" si="7"/>
        <v>0.9768419775706233</v>
      </c>
      <c r="H49" s="26">
        <f t="shared" si="8"/>
        <v>6142.6677759794011</v>
      </c>
    </row>
    <row r="50" spans="1:8" x14ac:dyDescent="0.25">
      <c r="A50" s="5">
        <v>15</v>
      </c>
      <c r="B50" s="26">
        <f t="shared" si="11"/>
        <v>31250</v>
      </c>
      <c r="C50" s="26">
        <f t="shared" si="12"/>
        <v>6250</v>
      </c>
      <c r="D50" s="47">
        <f t="shared" si="9"/>
        <v>3.5010000000000006E-3</v>
      </c>
      <c r="E50" s="26">
        <f t="shared" si="10"/>
        <v>32.821875000000006</v>
      </c>
      <c r="F50" s="26">
        <f t="shared" si="6"/>
        <v>6282.8218749999996</v>
      </c>
      <c r="G50" s="13">
        <f t="shared" si="7"/>
        <v>0.97520850332754971</v>
      </c>
      <c r="H50" s="26">
        <f t="shared" si="8"/>
        <v>6127.0613173923393</v>
      </c>
    </row>
    <row r="51" spans="1:8" x14ac:dyDescent="0.25">
      <c r="A51" s="2">
        <v>16</v>
      </c>
      <c r="B51" s="26">
        <f t="shared" si="11"/>
        <v>25000</v>
      </c>
      <c r="C51" s="26">
        <f t="shared" si="12"/>
        <v>6250</v>
      </c>
      <c r="D51" s="47">
        <f t="shared" si="9"/>
        <v>3.5010000000000006E-3</v>
      </c>
      <c r="E51" s="26">
        <f t="shared" si="10"/>
        <v>27.351562500000004</v>
      </c>
      <c r="F51" s="26">
        <f t="shared" si="6"/>
        <v>6277.3515625</v>
      </c>
      <c r="G51" s="13">
        <f t="shared" si="7"/>
        <v>0.97357776057858048</v>
      </c>
      <c r="H51" s="26">
        <f t="shared" si="8"/>
        <v>6111.4898765832031</v>
      </c>
    </row>
    <row r="52" spans="1:8" x14ac:dyDescent="0.25">
      <c r="A52" s="2">
        <v>17</v>
      </c>
      <c r="B52" s="26">
        <f t="shared" si="11"/>
        <v>18750</v>
      </c>
      <c r="C52" s="26">
        <f t="shared" si="12"/>
        <v>6250</v>
      </c>
      <c r="D52" s="47">
        <f t="shared" si="9"/>
        <v>3.5010000000000006E-3</v>
      </c>
      <c r="E52" s="26">
        <f t="shared" si="10"/>
        <v>21.881250000000005</v>
      </c>
      <c r="F52" s="26">
        <f t="shared" si="6"/>
        <v>6271.8812500000004</v>
      </c>
      <c r="G52" s="13">
        <f t="shared" si="7"/>
        <v>0.97194974475611395</v>
      </c>
      <c r="H52" s="26">
        <f t="shared" si="8"/>
        <v>6095.9533800781574</v>
      </c>
    </row>
    <row r="53" spans="1:8" x14ac:dyDescent="0.25">
      <c r="A53" s="2">
        <v>18</v>
      </c>
      <c r="B53" s="26">
        <f t="shared" si="11"/>
        <v>12500</v>
      </c>
      <c r="C53" s="26">
        <f t="shared" si="12"/>
        <v>6250</v>
      </c>
      <c r="D53" s="47">
        <f t="shared" si="9"/>
        <v>3.5010000000000006E-3</v>
      </c>
      <c r="E53" s="26">
        <f t="shared" si="10"/>
        <v>16.410937500000003</v>
      </c>
      <c r="F53" s="26">
        <f t="shared" si="6"/>
        <v>6266.4109374999998</v>
      </c>
      <c r="G53" s="13">
        <f t="shared" si="7"/>
        <v>0.97032445130018607</v>
      </c>
      <c r="H53" s="26">
        <f t="shared" si="8"/>
        <v>6080.4517545511717</v>
      </c>
    </row>
    <row r="54" spans="1:8" x14ac:dyDescent="0.25">
      <c r="A54" s="2">
        <v>19</v>
      </c>
      <c r="B54" s="26">
        <f t="shared" si="11"/>
        <v>6250</v>
      </c>
      <c r="C54" s="26">
        <f t="shared" si="12"/>
        <v>6250</v>
      </c>
      <c r="D54" s="47">
        <f t="shared" si="9"/>
        <v>3.5010000000000006E-3</v>
      </c>
      <c r="E54" s="26">
        <f t="shared" si="10"/>
        <v>10.940625000000002</v>
      </c>
      <c r="F54" s="26">
        <f t="shared" si="6"/>
        <v>6260.9406250000002</v>
      </c>
      <c r="G54" s="13">
        <f t="shared" si="7"/>
        <v>0.96870187565845811</v>
      </c>
      <c r="H54" s="26">
        <f t="shared" si="8"/>
        <v>6064.9849268237394</v>
      </c>
    </row>
    <row r="55" spans="1:8" x14ac:dyDescent="0.25">
      <c r="A55" s="2">
        <v>20</v>
      </c>
      <c r="B55" s="26">
        <f t="shared" si="11"/>
        <v>0</v>
      </c>
      <c r="C55" s="26">
        <f>B36-SUM(C40:C54)</f>
        <v>6250</v>
      </c>
      <c r="D55" s="47">
        <f t="shared" si="9"/>
        <v>3.5010000000000006E-3</v>
      </c>
      <c r="E55" s="26">
        <f t="shared" si="10"/>
        <v>5.4703125000000012</v>
      </c>
      <c r="F55" s="26">
        <f t="shared" si="6"/>
        <v>6255.4703124999996</v>
      </c>
      <c r="G55" s="13">
        <f t="shared" si="7"/>
        <v>0.96708201328620369</v>
      </c>
      <c r="H55" s="26">
        <f t="shared" si="8"/>
        <v>6049.5528238645775</v>
      </c>
    </row>
    <row r="56" spans="1:8" x14ac:dyDescent="0.25">
      <c r="B56" s="26"/>
      <c r="C56" s="26"/>
    </row>
    <row r="57" spans="1:8" x14ac:dyDescent="0.25">
      <c r="B57" s="26"/>
      <c r="C57" s="26"/>
      <c r="D57" s="6"/>
      <c r="E57" s="27" t="s">
        <v>27</v>
      </c>
      <c r="F57" s="26"/>
      <c r="G57" s="14" t="s">
        <v>47</v>
      </c>
      <c r="H57" s="28">
        <f>SUM(H36:H56)</f>
        <v>99012.915822649404</v>
      </c>
    </row>
    <row r="58" spans="1:8" x14ac:dyDescent="0.25">
      <c r="B58" s="26"/>
      <c r="C58" s="26"/>
      <c r="D58" s="6"/>
      <c r="E58" s="27"/>
      <c r="F58" s="26"/>
      <c r="G58" s="13"/>
      <c r="H58" s="28"/>
    </row>
    <row r="59" spans="1:8" x14ac:dyDescent="0.25">
      <c r="B59" s="26"/>
      <c r="C59" s="26"/>
      <c r="D59" s="6"/>
      <c r="E59" s="26"/>
      <c r="F59" s="26"/>
      <c r="G59" s="13"/>
    </row>
    <row r="60" spans="1:8" x14ac:dyDescent="0.25">
      <c r="A60" s="7" t="s">
        <v>31</v>
      </c>
      <c r="B60" s="26"/>
      <c r="C60" s="26"/>
      <c r="D60" s="11" t="s">
        <v>47</v>
      </c>
      <c r="E60" s="26">
        <f>+H28</f>
        <v>101758.79331381613</v>
      </c>
      <c r="F60" s="27" t="s">
        <v>32</v>
      </c>
      <c r="G60" s="13"/>
    </row>
    <row r="61" spans="1:8" x14ac:dyDescent="0.25">
      <c r="A61" s="7" t="s">
        <v>33</v>
      </c>
      <c r="B61" s="26"/>
      <c r="C61" s="26"/>
      <c r="D61" s="11" t="s">
        <v>47</v>
      </c>
      <c r="E61" s="26">
        <f>+H57</f>
        <v>99012.915822649404</v>
      </c>
      <c r="F61" s="27" t="s">
        <v>34</v>
      </c>
      <c r="G61" s="13"/>
    </row>
    <row r="62" spans="1:8" x14ac:dyDescent="0.25">
      <c r="D62" s="15"/>
      <c r="E62" s="29" t="s">
        <v>35</v>
      </c>
    </row>
    <row r="63" spans="1:8" x14ac:dyDescent="0.25">
      <c r="B63" s="143" t="s">
        <v>36</v>
      </c>
      <c r="C63" s="144"/>
      <c r="D63" s="15" t="s">
        <v>47</v>
      </c>
      <c r="E63" s="28">
        <f>E60-E61</f>
        <v>2745.8774911667279</v>
      </c>
      <c r="F63" s="24"/>
      <c r="G63" s="30"/>
      <c r="H63" s="20"/>
    </row>
    <row r="64" spans="1:8" x14ac:dyDescent="0.25">
      <c r="B64" s="143" t="s">
        <v>36</v>
      </c>
      <c r="C64" s="144"/>
      <c r="D64" s="15" t="s">
        <v>48</v>
      </c>
      <c r="E64" s="31">
        <f>+E63/E60</f>
        <v>2.6984178976048361E-2</v>
      </c>
      <c r="F64" s="37" t="s">
        <v>51</v>
      </c>
      <c r="G64" s="16"/>
      <c r="H64" s="20"/>
    </row>
    <row r="65" spans="1:6" ht="15.75" thickBot="1" x14ac:dyDescent="0.3"/>
    <row r="66" spans="1:6" ht="15.75" thickBot="1" x14ac:dyDescent="0.3">
      <c r="C66" s="32" t="s">
        <v>45</v>
      </c>
      <c r="D66" s="17"/>
      <c r="E66" s="18">
        <f>+E63</f>
        <v>2745.8774911667279</v>
      </c>
      <c r="F66" s="19" t="s">
        <v>37</v>
      </c>
    </row>
    <row r="68" spans="1:6" x14ac:dyDescent="0.25">
      <c r="A68" s="1" t="s">
        <v>38</v>
      </c>
      <c r="C68" s="20" t="s">
        <v>63</v>
      </c>
      <c r="E68" s="33"/>
    </row>
    <row r="69" spans="1:6" x14ac:dyDescent="0.25">
      <c r="A69" s="1" t="s">
        <v>39</v>
      </c>
      <c r="B69" s="34" t="s">
        <v>46</v>
      </c>
    </row>
    <row r="70" spans="1:6" x14ac:dyDescent="0.25">
      <c r="B70" s="27" t="s">
        <v>40</v>
      </c>
    </row>
    <row r="71" spans="1:6" x14ac:dyDescent="0.25">
      <c r="A71" s="1" t="s">
        <v>41</v>
      </c>
      <c r="B71" s="27" t="s">
        <v>53</v>
      </c>
      <c r="F71" s="51">
        <f>+CALCOLO!B2</f>
        <v>100000</v>
      </c>
    </row>
    <row r="72" spans="1:6" x14ac:dyDescent="0.25">
      <c r="A72" s="1" t="s">
        <v>42</v>
      </c>
      <c r="B72" s="35" t="s">
        <v>54</v>
      </c>
      <c r="F72" s="52">
        <f>CALCOLO!B4+CALCOLO!B6</f>
        <v>1.2399999999999998E-2</v>
      </c>
    </row>
    <row r="73" spans="1:6" x14ac:dyDescent="0.25">
      <c r="A73" s="1" t="s">
        <v>43</v>
      </c>
      <c r="B73" s="27" t="s">
        <v>52</v>
      </c>
      <c r="F73" s="38">
        <f>+F71*C74</f>
        <v>70000</v>
      </c>
    </row>
    <row r="74" spans="1:6" x14ac:dyDescent="0.25">
      <c r="B74" s="35" t="s">
        <v>57</v>
      </c>
      <c r="C74" s="53">
        <f>+CALCOLO!B3</f>
        <v>0.7</v>
      </c>
      <c r="D74" s="44" t="s">
        <v>56</v>
      </c>
      <c r="E74" s="39">
        <v>0</v>
      </c>
    </row>
    <row r="75" spans="1:6" x14ac:dyDescent="0.25">
      <c r="B75" s="35" t="s">
        <v>58</v>
      </c>
      <c r="C75" s="43">
        <f>100%-C74</f>
        <v>0.30000000000000004</v>
      </c>
      <c r="D75" s="44" t="s">
        <v>56</v>
      </c>
      <c r="E75" s="52">
        <f>+CALCOLO!B5+CALCOLO!B6</f>
        <v>1.167E-2</v>
      </c>
      <c r="F75" s="42" t="s">
        <v>62</v>
      </c>
    </row>
    <row r="76" spans="1:6" x14ac:dyDescent="0.25">
      <c r="A76" s="1" t="s">
        <v>44</v>
      </c>
      <c r="B76" s="35" t="s">
        <v>55</v>
      </c>
      <c r="D76" s="40">
        <f ca="1">TODAY()</f>
        <v>43776</v>
      </c>
      <c r="E76" s="39">
        <f>(+E75*C75)+(E74*C74)</f>
        <v>3.5010000000000006E-3</v>
      </c>
    </row>
    <row r="77" spans="1:6" x14ac:dyDescent="0.25">
      <c r="D77" s="41"/>
    </row>
    <row r="80" spans="1:6" x14ac:dyDescent="0.25">
      <c r="E80" s="45"/>
    </row>
  </sheetData>
  <mergeCells count="2">
    <mergeCell ref="B63:C63"/>
    <mergeCell ref="B64:C64"/>
  </mergeCells>
  <phoneticPr fontId="0" type="noConversion"/>
  <hyperlinks>
    <hyperlink ref="A2" r:id="rId1" tooltip="Tasso di rif. UE"/>
    <hyperlink ref="A31" r:id="rId2"/>
  </hyperlinks>
  <pageMargins left="0.78740157480314965" right="0.78740157480314965" top="0.59055118110236227" bottom="0.59055118110236227" header="0.31496062992125984" footer="0.51181102362204722"/>
  <pageSetup paperSize="9" scale="68" orientation="portrait" r:id="rId3"/>
  <headerFooter alignWithMargins="0">
    <oddHeader>&amp;C&amp;"Times New Roman,Normale"&amp;11Calcolo ESL e de minimis  al 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topLeftCell="A37" workbookViewId="0">
      <selection activeCell="I78" sqref="I78"/>
    </sheetView>
  </sheetViews>
  <sheetFormatPr defaultColWidth="12.5703125" defaultRowHeight="10.5" x14ac:dyDescent="0.15"/>
  <cols>
    <col min="1" max="16384" width="12.5703125" style="69"/>
  </cols>
  <sheetData>
    <row r="2" spans="1:8" x14ac:dyDescent="0.15">
      <c r="A2" s="67" t="s">
        <v>1</v>
      </c>
      <c r="B2" s="68"/>
      <c r="C2" s="68"/>
      <c r="E2" s="68"/>
      <c r="F2" s="68"/>
      <c r="G2" s="70"/>
      <c r="H2" s="68"/>
    </row>
    <row r="3" spans="1:8" x14ac:dyDescent="0.15">
      <c r="A3" s="71" t="s">
        <v>49</v>
      </c>
      <c r="B3" s="68"/>
      <c r="C3" s="68"/>
      <c r="E3" s="68"/>
      <c r="F3" s="68"/>
      <c r="G3" s="70"/>
      <c r="H3" s="68"/>
    </row>
    <row r="4" spans="1:8" x14ac:dyDescent="0.15">
      <c r="A4" s="72" t="s">
        <v>2</v>
      </c>
      <c r="B4" s="73" t="s">
        <v>3</v>
      </c>
      <c r="C4" s="73" t="s">
        <v>4</v>
      </c>
      <c r="D4" s="72" t="s">
        <v>5</v>
      </c>
      <c r="E4" s="73" t="s">
        <v>6</v>
      </c>
      <c r="F4" s="73" t="s">
        <v>7</v>
      </c>
      <c r="G4" s="74" t="s">
        <v>8</v>
      </c>
      <c r="H4" s="73" t="s">
        <v>9</v>
      </c>
    </row>
    <row r="5" spans="1:8" x14ac:dyDescent="0.15">
      <c r="A5" s="75" t="s">
        <v>10</v>
      </c>
      <c r="B5" s="76" t="s">
        <v>11</v>
      </c>
      <c r="C5" s="77" t="s">
        <v>12</v>
      </c>
      <c r="D5" s="75" t="s">
        <v>13</v>
      </c>
      <c r="E5" s="76" t="s">
        <v>14</v>
      </c>
      <c r="F5" s="76" t="s">
        <v>0</v>
      </c>
      <c r="G5" s="78" t="s">
        <v>15</v>
      </c>
      <c r="H5" s="76" t="s">
        <v>0</v>
      </c>
    </row>
    <row r="6" spans="1:8" x14ac:dyDescent="0.15">
      <c r="A6" s="75" t="s">
        <v>16</v>
      </c>
      <c r="B6" s="79" t="s">
        <v>17</v>
      </c>
      <c r="C6" s="68"/>
      <c r="D6" s="67" t="s">
        <v>18</v>
      </c>
      <c r="E6" s="76" t="s">
        <v>19</v>
      </c>
      <c r="F6" s="76" t="s">
        <v>20</v>
      </c>
      <c r="G6" s="78" t="s">
        <v>21</v>
      </c>
      <c r="H6" s="76" t="s">
        <v>22</v>
      </c>
    </row>
    <row r="7" spans="1:8" x14ac:dyDescent="0.15">
      <c r="A7" s="75" t="s">
        <v>23</v>
      </c>
      <c r="B7" s="76" t="s">
        <v>24</v>
      </c>
      <c r="C7" s="68"/>
      <c r="D7" s="75" t="s">
        <v>25</v>
      </c>
      <c r="E7" s="68"/>
      <c r="F7" s="68"/>
      <c r="G7" s="70"/>
      <c r="H7" s="76" t="s">
        <v>26</v>
      </c>
    </row>
    <row r="8" spans="1:8" x14ac:dyDescent="0.15">
      <c r="A8" s="80">
        <v>1</v>
      </c>
      <c r="B8" s="81">
        <f>+F78</f>
        <v>100000</v>
      </c>
      <c r="C8" s="81">
        <v>0</v>
      </c>
      <c r="D8" s="82">
        <f>+F79</f>
        <v>1.2399999999999998E-2</v>
      </c>
      <c r="E8" s="81">
        <f>(B8*D8)/4</f>
        <v>309.99999999999994</v>
      </c>
      <c r="F8" s="81">
        <f t="shared" ref="F8:F31" si="0">E8+C8</f>
        <v>309.99999999999994</v>
      </c>
      <c r="G8" s="83">
        <f>POWER((1/((1+((D8-'[1]DE MINIMIS'!$C$5+1%)/4)*1))),A8)</f>
        <v>1.001903616872057</v>
      </c>
      <c r="H8" s="81">
        <f t="shared" ref="H8:H31" si="1">F8*G8</f>
        <v>310.59012123033762</v>
      </c>
    </row>
    <row r="9" spans="1:8" x14ac:dyDescent="0.15">
      <c r="A9" s="80">
        <v>2</v>
      </c>
      <c r="B9" s="81">
        <f>+B8</f>
        <v>100000</v>
      </c>
      <c r="C9" s="81">
        <v>0</v>
      </c>
      <c r="D9" s="82">
        <f>+D8</f>
        <v>1.2399999999999998E-2</v>
      </c>
      <c r="E9" s="81">
        <f>(B8*D9)/4</f>
        <v>309.99999999999994</v>
      </c>
      <c r="F9" s="81">
        <f t="shared" si="0"/>
        <v>309.99999999999994</v>
      </c>
      <c r="G9" s="83">
        <f>POWER((1/((1+((D9-'[1]DE MINIMIS'!$C$5+1%)/4)*1))),A9)</f>
        <v>1.0038108575013096</v>
      </c>
      <c r="H9" s="81">
        <f t="shared" si="1"/>
        <v>311.18136582540592</v>
      </c>
    </row>
    <row r="10" spans="1:8" x14ac:dyDescent="0.15">
      <c r="A10" s="80">
        <v>3</v>
      </c>
      <c r="B10" s="81">
        <f>+B8</f>
        <v>100000</v>
      </c>
      <c r="C10" s="81">
        <v>0</v>
      </c>
      <c r="D10" s="82">
        <f>+D9</f>
        <v>1.2399999999999998E-2</v>
      </c>
      <c r="E10" s="81">
        <f t="shared" ref="E10:E31" si="2">(B9*D10)/4</f>
        <v>309.99999999999994</v>
      </c>
      <c r="F10" s="81">
        <f t="shared" si="0"/>
        <v>309.99999999999994</v>
      </c>
      <c r="G10" s="83">
        <f>POWER((1/((1+((D10-'[1]DE MINIMIS'!$C$5+1%)/4)*1))),A10)</f>
        <v>1.0057217287860032</v>
      </c>
      <c r="H10" s="81">
        <f t="shared" si="1"/>
        <v>311.77373592366092</v>
      </c>
    </row>
    <row r="11" spans="1:8" x14ac:dyDescent="0.15">
      <c r="A11" s="80">
        <v>4</v>
      </c>
      <c r="B11" s="81">
        <f>+B8</f>
        <v>100000</v>
      </c>
      <c r="C11" s="81">
        <v>0</v>
      </c>
      <c r="D11" s="82">
        <f t="shared" ref="D11:D31" si="3">+D10</f>
        <v>1.2399999999999998E-2</v>
      </c>
      <c r="E11" s="81">
        <f t="shared" si="2"/>
        <v>309.99999999999994</v>
      </c>
      <c r="F11" s="81">
        <f t="shared" si="0"/>
        <v>309.99999999999994</v>
      </c>
      <c r="G11" s="83">
        <f>POWER((1/((1+((D11-'[1]DE MINIMIS'!$C$5+1%)/4)*1))),A11)</f>
        <v>1.0076362376375145</v>
      </c>
      <c r="H11" s="81">
        <f t="shared" si="1"/>
        <v>312.36723366762942</v>
      </c>
    </row>
    <row r="12" spans="1:8" x14ac:dyDescent="0.15">
      <c r="A12" s="80">
        <v>5</v>
      </c>
      <c r="B12" s="81">
        <f t="shared" ref="B12:B31" si="4">B11-C12</f>
        <v>95000</v>
      </c>
      <c r="C12" s="81">
        <f>+B11/20</f>
        <v>5000</v>
      </c>
      <c r="D12" s="82">
        <f t="shared" si="3"/>
        <v>1.2399999999999998E-2</v>
      </c>
      <c r="E12" s="81">
        <f t="shared" si="2"/>
        <v>309.99999999999994</v>
      </c>
      <c r="F12" s="81">
        <f t="shared" si="0"/>
        <v>5310</v>
      </c>
      <c r="G12" s="83">
        <f>POWER((1/((1+((D12-'[1]DE MINIMIS'!$C$5+1%)/4)*1))),A12)</f>
        <v>1.0095543909803772</v>
      </c>
      <c r="H12" s="81">
        <f t="shared" si="1"/>
        <v>5360.7338161058033</v>
      </c>
    </row>
    <row r="13" spans="1:8" x14ac:dyDescent="0.15">
      <c r="A13" s="80">
        <v>6</v>
      </c>
      <c r="B13" s="81">
        <f t="shared" si="4"/>
        <v>90000</v>
      </c>
      <c r="C13" s="81">
        <f>+C12</f>
        <v>5000</v>
      </c>
      <c r="D13" s="82">
        <f t="shared" si="3"/>
        <v>1.2399999999999998E-2</v>
      </c>
      <c r="E13" s="81">
        <f t="shared" si="2"/>
        <v>294.49999999999994</v>
      </c>
      <c r="F13" s="81">
        <f t="shared" si="0"/>
        <v>5294.5</v>
      </c>
      <c r="G13" s="83">
        <f>POWER((1/((1+((D13-'[1]DE MINIMIS'!$C$5+1%)/4)*1))),A13)</f>
        <v>1.0114761957523069</v>
      </c>
      <c r="H13" s="81">
        <f t="shared" si="1"/>
        <v>5355.2607184105882</v>
      </c>
    </row>
    <row r="14" spans="1:8" x14ac:dyDescent="0.15">
      <c r="A14" s="80">
        <v>7</v>
      </c>
      <c r="B14" s="81">
        <f t="shared" si="4"/>
        <v>85000</v>
      </c>
      <c r="C14" s="81">
        <f t="shared" ref="C14:C31" si="5">+C13</f>
        <v>5000</v>
      </c>
      <c r="D14" s="82">
        <f t="shared" si="3"/>
        <v>1.2399999999999998E-2</v>
      </c>
      <c r="E14" s="81">
        <f t="shared" si="2"/>
        <v>278.99999999999994</v>
      </c>
      <c r="F14" s="81">
        <f t="shared" si="0"/>
        <v>5279</v>
      </c>
      <c r="G14" s="83">
        <f>POWER((1/((1+((D14-'[1]DE MINIMIS'!$C$5+1%)/4)*1))),A14)</f>
        <v>1.013401658904225</v>
      </c>
      <c r="H14" s="81">
        <f t="shared" si="1"/>
        <v>5349.7473573554034</v>
      </c>
    </row>
    <row r="15" spans="1:8" x14ac:dyDescent="0.15">
      <c r="A15" s="80">
        <v>8</v>
      </c>
      <c r="B15" s="81">
        <f t="shared" si="4"/>
        <v>80000</v>
      </c>
      <c r="C15" s="81">
        <f t="shared" si="5"/>
        <v>5000</v>
      </c>
      <c r="D15" s="82">
        <f t="shared" si="3"/>
        <v>1.2399999999999998E-2</v>
      </c>
      <c r="E15" s="81">
        <f t="shared" si="2"/>
        <v>263.49999999999994</v>
      </c>
      <c r="F15" s="81">
        <f t="shared" si="0"/>
        <v>5263.5</v>
      </c>
      <c r="G15" s="83">
        <f>POWER((1/((1+((D15-'[1]DE MINIMIS'!$C$5+1%)/4)*1))),A15)</f>
        <v>1.0153307874002857</v>
      </c>
      <c r="H15" s="81">
        <f t="shared" si="1"/>
        <v>5344.1935994814039</v>
      </c>
    </row>
    <row r="16" spans="1:8" x14ac:dyDescent="0.15">
      <c r="A16" s="80">
        <v>9</v>
      </c>
      <c r="B16" s="81">
        <f t="shared" si="4"/>
        <v>75000</v>
      </c>
      <c r="C16" s="81">
        <f t="shared" si="5"/>
        <v>5000</v>
      </c>
      <c r="D16" s="82">
        <f t="shared" si="3"/>
        <v>1.2399999999999998E-2</v>
      </c>
      <c r="E16" s="81">
        <f t="shared" si="2"/>
        <v>247.99999999999994</v>
      </c>
      <c r="F16" s="81">
        <f t="shared" si="0"/>
        <v>5248</v>
      </c>
      <c r="G16" s="83">
        <f>POWER((1/((1+((D16-'[1]DE MINIMIS'!$C$5+1%)/4)*1))),A16)</f>
        <v>1.0172635882178998</v>
      </c>
      <c r="H16" s="81">
        <f t="shared" si="1"/>
        <v>5338.5993109675383</v>
      </c>
    </row>
    <row r="17" spans="1:8" x14ac:dyDescent="0.15">
      <c r="A17" s="80">
        <v>10</v>
      </c>
      <c r="B17" s="81">
        <f t="shared" si="4"/>
        <v>70000</v>
      </c>
      <c r="C17" s="81">
        <f t="shared" si="5"/>
        <v>5000</v>
      </c>
      <c r="D17" s="82">
        <f t="shared" si="3"/>
        <v>1.2399999999999998E-2</v>
      </c>
      <c r="E17" s="81">
        <f t="shared" si="2"/>
        <v>232.49999999999997</v>
      </c>
      <c r="F17" s="81">
        <f t="shared" si="0"/>
        <v>5232.5</v>
      </c>
      <c r="G17" s="83">
        <f>POWER((1/((1+((D17-'[1]DE MINIMIS'!$C$5+1%)/4)*1))),A17)</f>
        <v>1.0192000683477607</v>
      </c>
      <c r="H17" s="81">
        <f t="shared" si="1"/>
        <v>5332.9643576296576</v>
      </c>
    </row>
    <row r="18" spans="1:8" x14ac:dyDescent="0.15">
      <c r="A18" s="80">
        <v>11</v>
      </c>
      <c r="B18" s="81">
        <f t="shared" si="4"/>
        <v>65000</v>
      </c>
      <c r="C18" s="81">
        <f t="shared" si="5"/>
        <v>5000</v>
      </c>
      <c r="D18" s="82">
        <f t="shared" si="3"/>
        <v>1.2399999999999998E-2</v>
      </c>
      <c r="E18" s="81">
        <f t="shared" si="2"/>
        <v>216.99999999999997</v>
      </c>
      <c r="F18" s="81">
        <f t="shared" si="0"/>
        <v>5217</v>
      </c>
      <c r="G18" s="83">
        <f>POWER((1/((1+((D18-'[1]DE MINIMIS'!$C$5+1%)/4)*1))),A18)</f>
        <v>1.0211402347938692</v>
      </c>
      <c r="H18" s="81">
        <f t="shared" si="1"/>
        <v>5327.2886049196159</v>
      </c>
    </row>
    <row r="19" spans="1:8" x14ac:dyDescent="0.15">
      <c r="A19" s="80">
        <v>12</v>
      </c>
      <c r="B19" s="81">
        <f t="shared" si="4"/>
        <v>60000</v>
      </c>
      <c r="C19" s="81">
        <f t="shared" si="5"/>
        <v>5000</v>
      </c>
      <c r="D19" s="82">
        <f t="shared" si="3"/>
        <v>1.2399999999999998E-2</v>
      </c>
      <c r="E19" s="81">
        <f t="shared" si="2"/>
        <v>201.49999999999997</v>
      </c>
      <c r="F19" s="81">
        <f t="shared" si="0"/>
        <v>5201.5</v>
      </c>
      <c r="G19" s="83">
        <f>POWER((1/((1+((D19-'[1]DE MINIMIS'!$C$5+1%)/4)*1))),A19)</f>
        <v>1.0230840945735591</v>
      </c>
      <c r="H19" s="81">
        <f t="shared" si="1"/>
        <v>5321.5719179243679</v>
      </c>
    </row>
    <row r="20" spans="1:8" x14ac:dyDescent="0.15">
      <c r="A20" s="80">
        <v>13</v>
      </c>
      <c r="B20" s="81">
        <f t="shared" si="4"/>
        <v>55000</v>
      </c>
      <c r="C20" s="81">
        <f t="shared" si="5"/>
        <v>5000</v>
      </c>
      <c r="D20" s="82">
        <f t="shared" si="3"/>
        <v>1.2399999999999998E-2</v>
      </c>
      <c r="E20" s="81">
        <f t="shared" si="2"/>
        <v>185.99999999999997</v>
      </c>
      <c r="F20" s="81">
        <f t="shared" si="0"/>
        <v>5186</v>
      </c>
      <c r="G20" s="83">
        <f>POWER((1/((1+((D20-'[1]DE MINIMIS'!$C$5+1%)/4)*1))),A20)</f>
        <v>1.0250316547175222</v>
      </c>
      <c r="H20" s="81">
        <f t="shared" si="1"/>
        <v>5315.8141613650705</v>
      </c>
    </row>
    <row r="21" spans="1:8" x14ac:dyDescent="0.15">
      <c r="A21" s="80">
        <v>14</v>
      </c>
      <c r="B21" s="81">
        <f t="shared" si="4"/>
        <v>50000</v>
      </c>
      <c r="C21" s="81">
        <f t="shared" si="5"/>
        <v>5000</v>
      </c>
      <c r="D21" s="82">
        <f t="shared" si="3"/>
        <v>1.2399999999999998E-2</v>
      </c>
      <c r="E21" s="81">
        <f t="shared" si="2"/>
        <v>170.49999999999997</v>
      </c>
      <c r="F21" s="81">
        <f t="shared" si="0"/>
        <v>5170.5</v>
      </c>
      <c r="G21" s="83">
        <f>POWER((1/((1+((D21-'[1]DE MINIMIS'!$C$5+1%)/4)*1))),A21)</f>
        <v>1.0269829222698352</v>
      </c>
      <c r="H21" s="81">
        <f t="shared" si="1"/>
        <v>5310.0151995961833</v>
      </c>
    </row>
    <row r="22" spans="1:8" x14ac:dyDescent="0.15">
      <c r="A22" s="80">
        <v>15</v>
      </c>
      <c r="B22" s="81">
        <f t="shared" si="4"/>
        <v>45000</v>
      </c>
      <c r="C22" s="81">
        <f t="shared" si="5"/>
        <v>5000</v>
      </c>
      <c r="D22" s="82">
        <f t="shared" si="3"/>
        <v>1.2399999999999998E-2</v>
      </c>
      <c r="E22" s="81">
        <f t="shared" si="2"/>
        <v>154.99999999999997</v>
      </c>
      <c r="F22" s="81">
        <f t="shared" si="0"/>
        <v>5155</v>
      </c>
      <c r="G22" s="83">
        <f>POWER((1/((1+((D22-'[1]DE MINIMIS'!$C$5+1%)/4)*1))),A22)</f>
        <v>1.0289379042879825</v>
      </c>
      <c r="H22" s="81">
        <f t="shared" si="1"/>
        <v>5304.1748966045498</v>
      </c>
    </row>
    <row r="23" spans="1:8" x14ac:dyDescent="0.15">
      <c r="A23" s="69">
        <v>16</v>
      </c>
      <c r="B23" s="81">
        <f t="shared" si="4"/>
        <v>40000</v>
      </c>
      <c r="C23" s="81">
        <f t="shared" si="5"/>
        <v>5000</v>
      </c>
      <c r="D23" s="82">
        <f t="shared" si="3"/>
        <v>1.2399999999999998E-2</v>
      </c>
      <c r="E23" s="81">
        <f t="shared" si="2"/>
        <v>139.49999999999997</v>
      </c>
      <c r="F23" s="81">
        <f t="shared" si="0"/>
        <v>5139.5</v>
      </c>
      <c r="G23" s="83">
        <f>POWER((1/((1+((D23-'[1]DE MINIMIS'!$C$5+1%)/4)*1))),A23)</f>
        <v>1.0308966078428841</v>
      </c>
      <c r="H23" s="81">
        <f t="shared" si="1"/>
        <v>5298.2931160085027</v>
      </c>
    </row>
    <row r="24" spans="1:8" x14ac:dyDescent="0.15">
      <c r="A24" s="69">
        <v>17</v>
      </c>
      <c r="B24" s="81">
        <f t="shared" si="4"/>
        <v>35000</v>
      </c>
      <c r="C24" s="81">
        <f t="shared" si="5"/>
        <v>5000</v>
      </c>
      <c r="D24" s="82">
        <f t="shared" si="3"/>
        <v>1.2399999999999998E-2</v>
      </c>
      <c r="E24" s="81">
        <f t="shared" si="2"/>
        <v>123.99999999999997</v>
      </c>
      <c r="F24" s="81">
        <f t="shared" si="0"/>
        <v>5124</v>
      </c>
      <c r="G24" s="83">
        <f>POWER((1/((1+((D24-'[1]DE MINIMIS'!$C$5+1%)/4)*1))),A24)</f>
        <v>1.0328590400189201</v>
      </c>
      <c r="H24" s="81">
        <f t="shared" si="1"/>
        <v>5292.3697210569471</v>
      </c>
    </row>
    <row r="25" spans="1:8" x14ac:dyDescent="0.15">
      <c r="A25" s="69">
        <v>18</v>
      </c>
      <c r="B25" s="81">
        <f t="shared" si="4"/>
        <v>30000</v>
      </c>
      <c r="C25" s="81">
        <f t="shared" si="5"/>
        <v>5000</v>
      </c>
      <c r="D25" s="82">
        <f t="shared" si="3"/>
        <v>1.2399999999999998E-2</v>
      </c>
      <c r="E25" s="81">
        <f t="shared" si="2"/>
        <v>108.49999999999999</v>
      </c>
      <c r="F25" s="81">
        <f t="shared" si="0"/>
        <v>5108.5</v>
      </c>
      <c r="G25" s="83">
        <f>POWER((1/((1+((D25-'[1]DE MINIMIS'!$C$5+1%)/4)*1))),A25)</f>
        <v>1.0348252079139568</v>
      </c>
      <c r="H25" s="81">
        <f t="shared" si="1"/>
        <v>5286.4045746284482</v>
      </c>
    </row>
    <row r="26" spans="1:8" x14ac:dyDescent="0.15">
      <c r="A26" s="69">
        <v>19</v>
      </c>
      <c r="B26" s="81">
        <f t="shared" si="4"/>
        <v>25000</v>
      </c>
      <c r="C26" s="81">
        <f t="shared" si="5"/>
        <v>5000</v>
      </c>
      <c r="D26" s="82">
        <f t="shared" si="3"/>
        <v>1.2399999999999998E-2</v>
      </c>
      <c r="E26" s="81">
        <f t="shared" si="2"/>
        <v>92.999999999999986</v>
      </c>
      <c r="F26" s="81">
        <f t="shared" si="0"/>
        <v>5093</v>
      </c>
      <c r="G26" s="83">
        <f>POWER((1/((1+((D26-'[1]DE MINIMIS'!$C$5+1%)/4)*1))),A26)</f>
        <v>1.0367951186393718</v>
      </c>
      <c r="H26" s="81">
        <f t="shared" si="1"/>
        <v>5280.3975392303209</v>
      </c>
    </row>
    <row r="27" spans="1:8" x14ac:dyDescent="0.15">
      <c r="A27" s="69">
        <v>20</v>
      </c>
      <c r="B27" s="81">
        <f t="shared" si="4"/>
        <v>20000</v>
      </c>
      <c r="C27" s="81">
        <f t="shared" si="5"/>
        <v>5000</v>
      </c>
      <c r="D27" s="82">
        <f t="shared" si="3"/>
        <v>1.2399999999999998E-2</v>
      </c>
      <c r="E27" s="81">
        <f t="shared" si="2"/>
        <v>77.499999999999986</v>
      </c>
      <c r="F27" s="81">
        <f t="shared" si="0"/>
        <v>5077.5</v>
      </c>
      <c r="G27" s="83">
        <f>POWER((1/((1+((D27-'[1]DE MINIMIS'!$C$5+1%)/4)*1))),A27)</f>
        <v>1.0387687793200799</v>
      </c>
      <c r="H27" s="81">
        <f t="shared" si="1"/>
        <v>5274.3484769977058</v>
      </c>
    </row>
    <row r="28" spans="1:8" x14ac:dyDescent="0.15">
      <c r="A28" s="69">
        <v>21</v>
      </c>
      <c r="B28" s="81">
        <f t="shared" si="4"/>
        <v>15000</v>
      </c>
      <c r="C28" s="81">
        <f t="shared" si="5"/>
        <v>5000</v>
      </c>
      <c r="D28" s="82">
        <f t="shared" si="3"/>
        <v>1.2399999999999998E-2</v>
      </c>
      <c r="E28" s="81">
        <f t="shared" si="2"/>
        <v>61.999999999999986</v>
      </c>
      <c r="F28" s="81">
        <f t="shared" si="0"/>
        <v>5062</v>
      </c>
      <c r="G28" s="83">
        <f>POWER((1/((1+((D28-'[1]DE MINIMIS'!$C$5+1%)/4)*1))),A28)</f>
        <v>1.0407461970945595</v>
      </c>
      <c r="H28" s="81">
        <f t="shared" si="1"/>
        <v>5268.2572496926605</v>
      </c>
    </row>
    <row r="29" spans="1:8" x14ac:dyDescent="0.15">
      <c r="A29" s="69">
        <v>22</v>
      </c>
      <c r="B29" s="81">
        <f t="shared" si="4"/>
        <v>10000</v>
      </c>
      <c r="C29" s="81">
        <f t="shared" si="5"/>
        <v>5000</v>
      </c>
      <c r="D29" s="82">
        <f t="shared" si="3"/>
        <v>1.2399999999999998E-2</v>
      </c>
      <c r="E29" s="81">
        <f t="shared" si="2"/>
        <v>46.499999999999993</v>
      </c>
      <c r="F29" s="81">
        <f t="shared" si="0"/>
        <v>5046.5</v>
      </c>
      <c r="G29" s="83">
        <f>POWER((1/((1+((D29-'[1]DE MINIMIS'!$C$5+1%)/4)*1))),A29)</f>
        <v>1.0427273791148781</v>
      </c>
      <c r="H29" s="81">
        <f t="shared" si="1"/>
        <v>5262.123718703232</v>
      </c>
    </row>
    <row r="30" spans="1:8" x14ac:dyDescent="0.15">
      <c r="A30" s="69">
        <v>23</v>
      </c>
      <c r="B30" s="81">
        <f t="shared" si="4"/>
        <v>5000</v>
      </c>
      <c r="C30" s="81">
        <f t="shared" si="5"/>
        <v>5000</v>
      </c>
      <c r="D30" s="82">
        <f t="shared" si="3"/>
        <v>1.2399999999999998E-2</v>
      </c>
      <c r="E30" s="81">
        <f t="shared" si="2"/>
        <v>30.999999999999993</v>
      </c>
      <c r="F30" s="81">
        <f t="shared" si="0"/>
        <v>5031</v>
      </c>
      <c r="G30" s="83">
        <f>POWER((1/((1+((D30-'[1]DE MINIMIS'!$C$5+1%)/4)*1))),A30)</f>
        <v>1.0447123325467169</v>
      </c>
      <c r="H30" s="81">
        <f t="shared" si="1"/>
        <v>5255.9477450425329</v>
      </c>
    </row>
    <row r="31" spans="1:8" x14ac:dyDescent="0.15">
      <c r="A31" s="69">
        <v>24</v>
      </c>
      <c r="B31" s="81">
        <f t="shared" si="4"/>
        <v>0</v>
      </c>
      <c r="C31" s="81">
        <f t="shared" si="5"/>
        <v>5000</v>
      </c>
      <c r="D31" s="82">
        <f t="shared" si="3"/>
        <v>1.2399999999999998E-2</v>
      </c>
      <c r="E31" s="81">
        <f t="shared" si="2"/>
        <v>15.499999999999996</v>
      </c>
      <c r="F31" s="81">
        <f t="shared" si="0"/>
        <v>5015.5</v>
      </c>
      <c r="G31" s="83">
        <f>POWER((1/((1+((D31-'[1]DE MINIMIS'!$C$5+1%)/4)*1))),A31)</f>
        <v>1.046701064569399</v>
      </c>
      <c r="H31" s="81">
        <f t="shared" si="1"/>
        <v>5249.7291893478205</v>
      </c>
    </row>
    <row r="32" spans="1:8" x14ac:dyDescent="0.15">
      <c r="H32" s="68">
        <f>SUM(H8:H31)</f>
        <v>107374.14772771542</v>
      </c>
    </row>
    <row r="33" spans="1:8" x14ac:dyDescent="0.15">
      <c r="A33" s="67" t="s">
        <v>28</v>
      </c>
      <c r="B33" s="81"/>
      <c r="C33" s="81"/>
      <c r="H33" s="68"/>
    </row>
    <row r="34" spans="1:8" x14ac:dyDescent="0.15">
      <c r="A34" s="71" t="s">
        <v>50</v>
      </c>
      <c r="B34" s="68"/>
      <c r="C34" s="68"/>
    </row>
    <row r="35" spans="1:8" x14ac:dyDescent="0.15">
      <c r="A35" s="72" t="s">
        <v>2</v>
      </c>
      <c r="B35" s="73" t="s">
        <v>3</v>
      </c>
      <c r="C35" s="73" t="s">
        <v>4</v>
      </c>
      <c r="D35" s="84" t="s">
        <v>5</v>
      </c>
      <c r="E35" s="73" t="s">
        <v>6</v>
      </c>
      <c r="F35" s="73" t="s">
        <v>7</v>
      </c>
      <c r="G35" s="74" t="s">
        <v>8</v>
      </c>
      <c r="H35" s="73" t="s">
        <v>9</v>
      </c>
    </row>
    <row r="36" spans="1:8" x14ac:dyDescent="0.15">
      <c r="A36" s="75" t="s">
        <v>10</v>
      </c>
      <c r="B36" s="76" t="s">
        <v>11</v>
      </c>
      <c r="C36" s="77" t="s">
        <v>12</v>
      </c>
      <c r="D36" s="85" t="s">
        <v>13</v>
      </c>
      <c r="E36" s="76" t="s">
        <v>14</v>
      </c>
      <c r="F36" s="76" t="s">
        <v>0</v>
      </c>
      <c r="G36" s="78" t="s">
        <v>15</v>
      </c>
      <c r="H36" s="76" t="s">
        <v>0</v>
      </c>
    </row>
    <row r="37" spans="1:8" x14ac:dyDescent="0.15">
      <c r="A37" s="75" t="s">
        <v>16</v>
      </c>
      <c r="B37" s="68"/>
      <c r="C37" s="68"/>
      <c r="D37" s="86" t="s">
        <v>18</v>
      </c>
      <c r="E37" s="76" t="s">
        <v>19</v>
      </c>
      <c r="F37" s="76" t="s">
        <v>20</v>
      </c>
      <c r="G37" s="78" t="s">
        <v>21</v>
      </c>
      <c r="H37" s="76" t="s">
        <v>22</v>
      </c>
    </row>
    <row r="38" spans="1:8" x14ac:dyDescent="0.15">
      <c r="B38" s="76" t="s">
        <v>29</v>
      </c>
      <c r="C38" s="68"/>
      <c r="D38" s="85" t="s">
        <v>30</v>
      </c>
      <c r="E38" s="68"/>
      <c r="F38" s="68"/>
      <c r="G38" s="70"/>
      <c r="H38" s="76" t="s">
        <v>26</v>
      </c>
    </row>
    <row r="39" spans="1:8" x14ac:dyDescent="0.15">
      <c r="A39" s="80">
        <v>1</v>
      </c>
      <c r="B39" s="81">
        <f>+F78</f>
        <v>100000</v>
      </c>
      <c r="C39" s="81">
        <v>0</v>
      </c>
      <c r="D39" s="87">
        <f>+E83</f>
        <v>3.5010000000000006E-3</v>
      </c>
      <c r="E39" s="81">
        <f>(B39*D39)/4</f>
        <v>87.52500000000002</v>
      </c>
      <c r="F39" s="81">
        <f t="shared" ref="F39:F62" si="6">E39+C39</f>
        <v>87.52500000000002</v>
      </c>
      <c r="G39" s="83">
        <f>+G8</f>
        <v>1.001903616872057</v>
      </c>
      <c r="H39" s="81">
        <f t="shared" ref="H39:H62" si="7">F39*G39</f>
        <v>87.691614066726814</v>
      </c>
    </row>
    <row r="40" spans="1:8" x14ac:dyDescent="0.15">
      <c r="A40" s="80">
        <v>2</v>
      </c>
      <c r="B40" s="81">
        <f>+B39</f>
        <v>100000</v>
      </c>
      <c r="C40" s="81">
        <v>0</v>
      </c>
      <c r="D40" s="87">
        <f>+D39</f>
        <v>3.5010000000000006E-3</v>
      </c>
      <c r="E40" s="81">
        <f>(B39*D40)/4</f>
        <v>87.52500000000002</v>
      </c>
      <c r="F40" s="81">
        <f t="shared" si="6"/>
        <v>87.52500000000002</v>
      </c>
      <c r="G40" s="83">
        <f t="shared" ref="G40:G62" si="8">+G9</f>
        <v>1.0038108575013096</v>
      </c>
      <c r="H40" s="81">
        <f t="shared" si="7"/>
        <v>87.858545302802142</v>
      </c>
    </row>
    <row r="41" spans="1:8" x14ac:dyDescent="0.15">
      <c r="A41" s="80">
        <v>3</v>
      </c>
      <c r="B41" s="81">
        <f>+B39</f>
        <v>100000</v>
      </c>
      <c r="C41" s="81">
        <v>0</v>
      </c>
      <c r="D41" s="87">
        <f t="shared" ref="D41:D62" si="9">+D40</f>
        <v>3.5010000000000006E-3</v>
      </c>
      <c r="E41" s="81">
        <f t="shared" ref="E41:E62" si="10">(B40*D41)/4</f>
        <v>87.52500000000002</v>
      </c>
      <c r="F41" s="81">
        <f t="shared" si="6"/>
        <v>87.52500000000002</v>
      </c>
      <c r="G41" s="83">
        <f t="shared" si="8"/>
        <v>1.0057217287860032</v>
      </c>
      <c r="H41" s="81">
        <f t="shared" si="7"/>
        <v>88.025794311994943</v>
      </c>
    </row>
    <row r="42" spans="1:8" x14ac:dyDescent="0.15">
      <c r="A42" s="80">
        <v>4</v>
      </c>
      <c r="B42" s="81">
        <f>+B39</f>
        <v>100000</v>
      </c>
      <c r="C42" s="81">
        <v>0</v>
      </c>
      <c r="D42" s="87">
        <f t="shared" si="9"/>
        <v>3.5010000000000006E-3</v>
      </c>
      <c r="E42" s="81">
        <f t="shared" si="10"/>
        <v>87.52500000000002</v>
      </c>
      <c r="F42" s="81">
        <f t="shared" si="6"/>
        <v>87.52500000000002</v>
      </c>
      <c r="G42" s="83">
        <f t="shared" si="8"/>
        <v>1.0076362376375145</v>
      </c>
      <c r="H42" s="81">
        <f t="shared" si="7"/>
        <v>88.193361699223473</v>
      </c>
    </row>
    <row r="43" spans="1:8" x14ac:dyDescent="0.15">
      <c r="A43" s="80">
        <v>5</v>
      </c>
      <c r="B43" s="81">
        <f t="shared" ref="B43:B62" si="11">B42-C43</f>
        <v>95000</v>
      </c>
      <c r="C43" s="81">
        <f>+B42/20</f>
        <v>5000</v>
      </c>
      <c r="D43" s="87">
        <f t="shared" si="9"/>
        <v>3.5010000000000006E-3</v>
      </c>
      <c r="E43" s="81">
        <f t="shared" si="10"/>
        <v>87.52500000000002</v>
      </c>
      <c r="F43" s="81">
        <f t="shared" si="6"/>
        <v>5087.5249999999996</v>
      </c>
      <c r="G43" s="83">
        <f t="shared" si="8"/>
        <v>1.0095543909803772</v>
      </c>
      <c r="H43" s="81">
        <f t="shared" si="7"/>
        <v>5136.1332029724435</v>
      </c>
    </row>
    <row r="44" spans="1:8" x14ac:dyDescent="0.15">
      <c r="A44" s="80">
        <v>6</v>
      </c>
      <c r="B44" s="81">
        <f t="shared" si="11"/>
        <v>90000</v>
      </c>
      <c r="C44" s="81">
        <f>+C43</f>
        <v>5000</v>
      </c>
      <c r="D44" s="87">
        <f t="shared" si="9"/>
        <v>3.5010000000000006E-3</v>
      </c>
      <c r="E44" s="81">
        <f t="shared" si="10"/>
        <v>83.148750000000021</v>
      </c>
      <c r="F44" s="81">
        <f t="shared" si="6"/>
        <v>5083.1487500000003</v>
      </c>
      <c r="G44" s="83">
        <f t="shared" si="8"/>
        <v>1.0114761957523069</v>
      </c>
      <c r="H44" s="81">
        <f t="shared" si="7"/>
        <v>5141.4839600930945</v>
      </c>
    </row>
    <row r="45" spans="1:8" x14ac:dyDescent="0.15">
      <c r="A45" s="80">
        <v>7</v>
      </c>
      <c r="B45" s="81">
        <f t="shared" si="11"/>
        <v>85000</v>
      </c>
      <c r="C45" s="81">
        <f t="shared" ref="C45:C62" si="12">+C44</f>
        <v>5000</v>
      </c>
      <c r="D45" s="87">
        <f t="shared" si="9"/>
        <v>3.5010000000000006E-3</v>
      </c>
      <c r="E45" s="81">
        <f t="shared" si="10"/>
        <v>78.772500000000008</v>
      </c>
      <c r="F45" s="81">
        <f t="shared" si="6"/>
        <v>5078.7725</v>
      </c>
      <c r="G45" s="83">
        <f t="shared" si="8"/>
        <v>1.013401658904225</v>
      </c>
      <c r="H45" s="81">
        <f t="shared" si="7"/>
        <v>5146.8364766971581</v>
      </c>
    </row>
    <row r="46" spans="1:8" x14ac:dyDescent="0.15">
      <c r="A46" s="80">
        <v>8</v>
      </c>
      <c r="B46" s="81">
        <f t="shared" si="11"/>
        <v>80000</v>
      </c>
      <c r="C46" s="81">
        <f t="shared" si="12"/>
        <v>5000</v>
      </c>
      <c r="D46" s="87">
        <f t="shared" si="9"/>
        <v>3.5010000000000006E-3</v>
      </c>
      <c r="E46" s="81">
        <f t="shared" si="10"/>
        <v>74.396250000000009</v>
      </c>
      <c r="F46" s="81">
        <f t="shared" si="6"/>
        <v>5074.3962499999998</v>
      </c>
      <c r="G46" s="83">
        <f t="shared" si="8"/>
        <v>1.0153307874002857</v>
      </c>
      <c r="H46" s="81">
        <f t="shared" si="7"/>
        <v>5152.190740093557</v>
      </c>
    </row>
    <row r="47" spans="1:8" x14ac:dyDescent="0.15">
      <c r="A47" s="80">
        <v>9</v>
      </c>
      <c r="B47" s="81">
        <f t="shared" si="11"/>
        <v>75000</v>
      </c>
      <c r="C47" s="81">
        <f t="shared" si="12"/>
        <v>5000</v>
      </c>
      <c r="D47" s="87">
        <f t="shared" si="9"/>
        <v>3.5010000000000006E-3</v>
      </c>
      <c r="E47" s="81">
        <f t="shared" si="10"/>
        <v>70.02000000000001</v>
      </c>
      <c r="F47" s="81">
        <f t="shared" si="6"/>
        <v>5070.0200000000004</v>
      </c>
      <c r="G47" s="83">
        <f t="shared" si="8"/>
        <v>1.0172635882178998</v>
      </c>
      <c r="H47" s="81">
        <f t="shared" si="7"/>
        <v>5157.546737536517</v>
      </c>
    </row>
    <row r="48" spans="1:8" x14ac:dyDescent="0.15">
      <c r="A48" s="80">
        <v>10</v>
      </c>
      <c r="B48" s="81">
        <f t="shared" si="11"/>
        <v>70000</v>
      </c>
      <c r="C48" s="81">
        <f t="shared" si="12"/>
        <v>5000</v>
      </c>
      <c r="D48" s="87">
        <f t="shared" si="9"/>
        <v>3.5010000000000006E-3</v>
      </c>
      <c r="E48" s="81">
        <f t="shared" si="10"/>
        <v>65.643750000000011</v>
      </c>
      <c r="F48" s="81">
        <f t="shared" si="6"/>
        <v>5065.6437500000002</v>
      </c>
      <c r="G48" s="83">
        <f t="shared" si="8"/>
        <v>1.0192000683477607</v>
      </c>
      <c r="H48" s="81">
        <f t="shared" si="7"/>
        <v>5162.9044562254066</v>
      </c>
    </row>
    <row r="49" spans="1:8" x14ac:dyDescent="0.15">
      <c r="A49" s="80">
        <v>11</v>
      </c>
      <c r="B49" s="81">
        <f t="shared" si="11"/>
        <v>65000</v>
      </c>
      <c r="C49" s="81">
        <f t="shared" si="12"/>
        <v>5000</v>
      </c>
      <c r="D49" s="87">
        <f t="shared" si="9"/>
        <v>3.5010000000000006E-3</v>
      </c>
      <c r="E49" s="81">
        <f t="shared" si="10"/>
        <v>61.267500000000013</v>
      </c>
      <c r="F49" s="81">
        <f t="shared" si="6"/>
        <v>5061.2674999999999</v>
      </c>
      <c r="G49" s="83">
        <f t="shared" si="8"/>
        <v>1.0211402347938692</v>
      </c>
      <c r="H49" s="81">
        <f t="shared" si="7"/>
        <v>5168.2638833045794</v>
      </c>
    </row>
    <row r="50" spans="1:8" x14ac:dyDescent="0.15">
      <c r="A50" s="80">
        <v>12</v>
      </c>
      <c r="B50" s="81">
        <f t="shared" si="11"/>
        <v>60000</v>
      </c>
      <c r="C50" s="81">
        <f t="shared" si="12"/>
        <v>5000</v>
      </c>
      <c r="D50" s="87">
        <f t="shared" si="9"/>
        <v>3.5010000000000006E-3</v>
      </c>
      <c r="E50" s="81">
        <f t="shared" si="10"/>
        <v>56.891250000000014</v>
      </c>
      <c r="F50" s="81">
        <f t="shared" si="6"/>
        <v>5056.8912499999997</v>
      </c>
      <c r="G50" s="83">
        <f t="shared" si="8"/>
        <v>1.0230840945735591</v>
      </c>
      <c r="H50" s="81">
        <f t="shared" si="7"/>
        <v>5173.6250058632031</v>
      </c>
    </row>
    <row r="51" spans="1:8" x14ac:dyDescent="0.15">
      <c r="A51" s="80">
        <v>13</v>
      </c>
      <c r="B51" s="81">
        <f t="shared" si="11"/>
        <v>55000</v>
      </c>
      <c r="C51" s="81">
        <f t="shared" si="12"/>
        <v>5000</v>
      </c>
      <c r="D51" s="87">
        <f t="shared" si="9"/>
        <v>3.5010000000000006E-3</v>
      </c>
      <c r="E51" s="81">
        <f t="shared" si="10"/>
        <v>52.515000000000008</v>
      </c>
      <c r="F51" s="81">
        <f t="shared" si="6"/>
        <v>5052.5150000000003</v>
      </c>
      <c r="G51" s="83">
        <f t="shared" si="8"/>
        <v>1.0250316547175222</v>
      </c>
      <c r="H51" s="81">
        <f t="shared" si="7"/>
        <v>5178.9878109351021</v>
      </c>
    </row>
    <row r="52" spans="1:8" x14ac:dyDescent="0.15">
      <c r="A52" s="80">
        <v>14</v>
      </c>
      <c r="B52" s="81">
        <f t="shared" si="11"/>
        <v>50000</v>
      </c>
      <c r="C52" s="81">
        <f t="shared" si="12"/>
        <v>5000</v>
      </c>
      <c r="D52" s="87">
        <f t="shared" si="9"/>
        <v>3.5010000000000006E-3</v>
      </c>
      <c r="E52" s="81">
        <f t="shared" si="10"/>
        <v>48.138750000000009</v>
      </c>
      <c r="F52" s="81">
        <f t="shared" si="6"/>
        <v>5048.1387500000001</v>
      </c>
      <c r="G52" s="83">
        <f t="shared" si="8"/>
        <v>1.0269829222698352</v>
      </c>
      <c r="H52" s="81">
        <f t="shared" si="7"/>
        <v>5184.3522854985931</v>
      </c>
    </row>
    <row r="53" spans="1:8" x14ac:dyDescent="0.15">
      <c r="A53" s="80">
        <v>15</v>
      </c>
      <c r="B53" s="81">
        <f t="shared" si="11"/>
        <v>45000</v>
      </c>
      <c r="C53" s="81">
        <f t="shared" si="12"/>
        <v>5000</v>
      </c>
      <c r="D53" s="87">
        <f t="shared" si="9"/>
        <v>3.5010000000000006E-3</v>
      </c>
      <c r="E53" s="81">
        <f t="shared" si="10"/>
        <v>43.76250000000001</v>
      </c>
      <c r="F53" s="81">
        <f t="shared" si="6"/>
        <v>5043.7624999999998</v>
      </c>
      <c r="G53" s="83">
        <f t="shared" si="8"/>
        <v>1.0289379042879825</v>
      </c>
      <c r="H53" s="81">
        <f t="shared" si="7"/>
        <v>5189.7184164763148</v>
      </c>
    </row>
    <row r="54" spans="1:8" x14ac:dyDescent="0.15">
      <c r="A54" s="69">
        <v>16</v>
      </c>
      <c r="B54" s="81">
        <f t="shared" si="11"/>
        <v>40000</v>
      </c>
      <c r="C54" s="81">
        <f t="shared" si="12"/>
        <v>5000</v>
      </c>
      <c r="D54" s="87">
        <f t="shared" si="9"/>
        <v>3.5010000000000006E-3</v>
      </c>
      <c r="E54" s="81">
        <f t="shared" si="10"/>
        <v>39.386250000000004</v>
      </c>
      <c r="F54" s="81">
        <f t="shared" si="6"/>
        <v>5039.3862499999996</v>
      </c>
      <c r="G54" s="83">
        <f t="shared" si="8"/>
        <v>1.0308966078428841</v>
      </c>
      <c r="H54" s="81">
        <f t="shared" si="7"/>
        <v>5195.0861907350718</v>
      </c>
    </row>
    <row r="55" spans="1:8" x14ac:dyDescent="0.15">
      <c r="A55" s="69">
        <v>17</v>
      </c>
      <c r="B55" s="81">
        <f t="shared" si="11"/>
        <v>35000</v>
      </c>
      <c r="C55" s="81">
        <f t="shared" si="12"/>
        <v>5000</v>
      </c>
      <c r="D55" s="87">
        <f t="shared" si="9"/>
        <v>3.5010000000000006E-3</v>
      </c>
      <c r="E55" s="81">
        <f t="shared" si="10"/>
        <v>35.010000000000005</v>
      </c>
      <c r="F55" s="81">
        <f t="shared" si="6"/>
        <v>5035.01</v>
      </c>
      <c r="G55" s="83">
        <f t="shared" si="8"/>
        <v>1.0328590400189201</v>
      </c>
      <c r="H55" s="81">
        <f t="shared" si="7"/>
        <v>5200.4555950856629</v>
      </c>
    </row>
    <row r="56" spans="1:8" x14ac:dyDescent="0.15">
      <c r="A56" s="69">
        <v>18</v>
      </c>
      <c r="B56" s="81">
        <f t="shared" si="11"/>
        <v>30000</v>
      </c>
      <c r="C56" s="81">
        <f t="shared" si="12"/>
        <v>5000</v>
      </c>
      <c r="D56" s="87">
        <f t="shared" si="9"/>
        <v>3.5010000000000006E-3</v>
      </c>
      <c r="E56" s="81">
        <f t="shared" si="10"/>
        <v>30.633750000000006</v>
      </c>
      <c r="F56" s="81">
        <f t="shared" si="6"/>
        <v>5030.63375</v>
      </c>
      <c r="G56" s="83">
        <f t="shared" si="8"/>
        <v>1.0348252079139568</v>
      </c>
      <c r="H56" s="81">
        <f t="shared" si="7"/>
        <v>5205.8266162827185</v>
      </c>
    </row>
    <row r="57" spans="1:8" x14ac:dyDescent="0.15">
      <c r="A57" s="69">
        <v>19</v>
      </c>
      <c r="B57" s="81">
        <f t="shared" si="11"/>
        <v>25000</v>
      </c>
      <c r="C57" s="81">
        <f t="shared" si="12"/>
        <v>5000</v>
      </c>
      <c r="D57" s="87">
        <f t="shared" si="9"/>
        <v>3.5010000000000006E-3</v>
      </c>
      <c r="E57" s="81">
        <f t="shared" si="10"/>
        <v>26.257500000000004</v>
      </c>
      <c r="F57" s="81">
        <f t="shared" si="6"/>
        <v>5026.2574999999997</v>
      </c>
      <c r="G57" s="83">
        <f t="shared" si="8"/>
        <v>1.0367951186393718</v>
      </c>
      <c r="H57" s="81">
        <f t="shared" si="7"/>
        <v>5211.1992410245321</v>
      </c>
    </row>
    <row r="58" spans="1:8" x14ac:dyDescent="0.15">
      <c r="A58" s="69">
        <v>20</v>
      </c>
      <c r="B58" s="81">
        <f t="shared" si="11"/>
        <v>20000</v>
      </c>
      <c r="C58" s="81">
        <f t="shared" si="12"/>
        <v>5000</v>
      </c>
      <c r="D58" s="87">
        <f t="shared" si="9"/>
        <v>3.5010000000000006E-3</v>
      </c>
      <c r="E58" s="81">
        <f t="shared" si="10"/>
        <v>21.881250000000005</v>
      </c>
      <c r="F58" s="81">
        <f t="shared" si="6"/>
        <v>5021.8812500000004</v>
      </c>
      <c r="G58" s="83">
        <f t="shared" si="8"/>
        <v>1.0387687793200799</v>
      </c>
      <c r="H58" s="81">
        <f t="shared" si="7"/>
        <v>5216.5734559528973</v>
      </c>
    </row>
    <row r="59" spans="1:8" x14ac:dyDescent="0.15">
      <c r="A59" s="69">
        <v>21</v>
      </c>
      <c r="B59" s="81">
        <f t="shared" si="11"/>
        <v>15000</v>
      </c>
      <c r="C59" s="81">
        <f t="shared" si="12"/>
        <v>5000</v>
      </c>
      <c r="D59" s="87">
        <f t="shared" si="9"/>
        <v>3.5010000000000006E-3</v>
      </c>
      <c r="E59" s="81">
        <f t="shared" si="10"/>
        <v>17.505000000000003</v>
      </c>
      <c r="F59" s="81">
        <f t="shared" si="6"/>
        <v>5017.5050000000001</v>
      </c>
      <c r="G59" s="83">
        <f t="shared" si="8"/>
        <v>1.0407461970945595</v>
      </c>
      <c r="H59" s="81">
        <f t="shared" si="7"/>
        <v>5221.9492476529376</v>
      </c>
    </row>
    <row r="60" spans="1:8" x14ac:dyDescent="0.15">
      <c r="A60" s="69">
        <v>22</v>
      </c>
      <c r="B60" s="81">
        <f t="shared" si="11"/>
        <v>10000</v>
      </c>
      <c r="C60" s="81">
        <f t="shared" si="12"/>
        <v>5000</v>
      </c>
      <c r="D60" s="87">
        <f t="shared" si="9"/>
        <v>3.5010000000000006E-3</v>
      </c>
      <c r="E60" s="81">
        <f t="shared" si="10"/>
        <v>13.128750000000002</v>
      </c>
      <c r="F60" s="81">
        <f t="shared" si="6"/>
        <v>5013.1287499999999</v>
      </c>
      <c r="G60" s="83">
        <f t="shared" si="8"/>
        <v>1.0427273791148781</v>
      </c>
      <c r="H60" s="81">
        <f t="shared" si="7"/>
        <v>5227.3266026529445</v>
      </c>
    </row>
    <row r="61" spans="1:8" x14ac:dyDescent="0.15">
      <c r="A61" s="69">
        <v>23</v>
      </c>
      <c r="B61" s="81">
        <f t="shared" si="11"/>
        <v>5000</v>
      </c>
      <c r="C61" s="81">
        <f t="shared" si="12"/>
        <v>5000</v>
      </c>
      <c r="D61" s="87">
        <f t="shared" si="9"/>
        <v>3.5010000000000006E-3</v>
      </c>
      <c r="E61" s="81">
        <f t="shared" si="10"/>
        <v>8.7525000000000013</v>
      </c>
      <c r="F61" s="81">
        <f t="shared" si="6"/>
        <v>5008.7524999999996</v>
      </c>
      <c r="G61" s="83">
        <f t="shared" si="8"/>
        <v>1.0447123325467169</v>
      </c>
      <c r="H61" s="81">
        <f t="shared" si="7"/>
        <v>5232.7055074241989</v>
      </c>
    </row>
    <row r="62" spans="1:8" x14ac:dyDescent="0.15">
      <c r="A62" s="69">
        <v>24</v>
      </c>
      <c r="B62" s="81">
        <f t="shared" si="11"/>
        <v>0</v>
      </c>
      <c r="C62" s="81">
        <f t="shared" si="12"/>
        <v>5000</v>
      </c>
      <c r="D62" s="87">
        <f t="shared" si="9"/>
        <v>3.5010000000000006E-3</v>
      </c>
      <c r="E62" s="81">
        <f t="shared" si="10"/>
        <v>4.3762500000000006</v>
      </c>
      <c r="F62" s="81">
        <f t="shared" si="6"/>
        <v>5004.3762500000003</v>
      </c>
      <c r="G62" s="83">
        <f t="shared" si="8"/>
        <v>1.046701064569399</v>
      </c>
      <c r="H62" s="81">
        <f t="shared" si="7"/>
        <v>5238.0859483808172</v>
      </c>
    </row>
    <row r="63" spans="1:8" x14ac:dyDescent="0.15">
      <c r="B63" s="81"/>
      <c r="C63" s="81"/>
      <c r="D63" s="87"/>
      <c r="E63" s="81"/>
      <c r="F63" s="81"/>
      <c r="G63" s="83"/>
      <c r="H63" s="68"/>
    </row>
    <row r="64" spans="1:8" x14ac:dyDescent="0.15">
      <c r="B64" s="81"/>
      <c r="C64" s="81"/>
      <c r="D64" s="88"/>
      <c r="E64" s="89" t="s">
        <v>27</v>
      </c>
      <c r="F64" s="81"/>
      <c r="G64" s="90" t="s">
        <v>47</v>
      </c>
      <c r="H64" s="91">
        <f>SUM(H39:H62)</f>
        <v>104093.02069626849</v>
      </c>
    </row>
    <row r="67" spans="1:8" x14ac:dyDescent="0.15">
      <c r="A67" s="92" t="s">
        <v>31</v>
      </c>
      <c r="B67" s="81"/>
      <c r="C67" s="81"/>
      <c r="D67" s="93" t="s">
        <v>47</v>
      </c>
      <c r="E67" s="81">
        <f>+H32</f>
        <v>107374.14772771542</v>
      </c>
      <c r="F67" s="89" t="s">
        <v>32</v>
      </c>
      <c r="G67" s="83"/>
      <c r="H67" s="68"/>
    </row>
    <row r="68" spans="1:8" x14ac:dyDescent="0.15">
      <c r="A68" s="92" t="s">
        <v>33</v>
      </c>
      <c r="B68" s="81"/>
      <c r="C68" s="81"/>
      <c r="D68" s="93" t="s">
        <v>47</v>
      </c>
      <c r="E68" s="81">
        <f>+H64</f>
        <v>104093.02069626849</v>
      </c>
      <c r="F68" s="89" t="s">
        <v>34</v>
      </c>
      <c r="G68" s="83"/>
      <c r="H68" s="68"/>
    </row>
    <row r="69" spans="1:8" x14ac:dyDescent="0.15">
      <c r="B69" s="68"/>
      <c r="C69" s="68"/>
      <c r="D69" s="94"/>
      <c r="E69" s="95" t="s">
        <v>35</v>
      </c>
      <c r="F69" s="68"/>
      <c r="G69" s="70"/>
      <c r="H69" s="68"/>
    </row>
    <row r="70" spans="1:8" x14ac:dyDescent="0.15">
      <c r="B70" s="145" t="s">
        <v>36</v>
      </c>
      <c r="C70" s="146"/>
      <c r="D70" s="94" t="s">
        <v>47</v>
      </c>
      <c r="E70" s="91">
        <f>E67-E68</f>
        <v>3281.1270314469293</v>
      </c>
      <c r="F70" s="77"/>
      <c r="G70" s="96"/>
      <c r="H70" s="97"/>
    </row>
    <row r="71" spans="1:8" x14ac:dyDescent="0.15">
      <c r="B71" s="145" t="s">
        <v>36</v>
      </c>
      <c r="C71" s="146"/>
      <c r="D71" s="94" t="s">
        <v>48</v>
      </c>
      <c r="E71" s="98">
        <f>+E70/E67</f>
        <v>3.0557886613147987E-2</v>
      </c>
      <c r="F71" s="99" t="s">
        <v>51</v>
      </c>
      <c r="G71" s="100"/>
      <c r="H71" s="97"/>
    </row>
    <row r="72" spans="1:8" ht="11.25" thickBot="1" x14ac:dyDescent="0.2">
      <c r="B72" s="68"/>
      <c r="C72" s="68"/>
      <c r="E72" s="68"/>
      <c r="F72" s="68"/>
      <c r="G72" s="70"/>
      <c r="H72" s="68"/>
    </row>
    <row r="73" spans="1:8" ht="11.25" thickBot="1" x14ac:dyDescent="0.2">
      <c r="B73" s="68"/>
      <c r="C73" s="101" t="s">
        <v>45</v>
      </c>
      <c r="D73" s="102"/>
      <c r="E73" s="103">
        <f>+E70</f>
        <v>3281.1270314469293</v>
      </c>
      <c r="F73" s="103" t="s">
        <v>80</v>
      </c>
      <c r="G73" s="104" t="s">
        <v>37</v>
      </c>
      <c r="H73" s="68"/>
    </row>
    <row r="74" spans="1:8" x14ac:dyDescent="0.15">
      <c r="B74" s="68"/>
      <c r="C74" s="68"/>
      <c r="E74" s="68"/>
      <c r="F74" s="68"/>
      <c r="G74" s="70"/>
      <c r="H74" s="68"/>
    </row>
    <row r="75" spans="1:8" x14ac:dyDescent="0.15">
      <c r="A75" s="67" t="s">
        <v>38</v>
      </c>
      <c r="B75" s="68"/>
      <c r="C75" s="97" t="s">
        <v>83</v>
      </c>
      <c r="E75" s="105"/>
      <c r="F75" s="68"/>
      <c r="G75" s="70"/>
      <c r="H75" s="68"/>
    </row>
    <row r="76" spans="1:8" x14ac:dyDescent="0.15">
      <c r="A76" s="67" t="s">
        <v>39</v>
      </c>
      <c r="B76" s="106" t="s">
        <v>81</v>
      </c>
      <c r="C76" s="68"/>
      <c r="E76" s="68"/>
      <c r="F76" s="68"/>
      <c r="G76" s="70"/>
      <c r="H76" s="68"/>
    </row>
    <row r="77" spans="1:8" x14ac:dyDescent="0.15">
      <c r="B77" s="89" t="s">
        <v>40</v>
      </c>
      <c r="C77" s="68"/>
      <c r="E77" s="68"/>
      <c r="F77" s="68"/>
      <c r="G77" s="70"/>
      <c r="H77" s="68"/>
    </row>
    <row r="78" spans="1:8" x14ac:dyDescent="0.15">
      <c r="A78" s="67" t="s">
        <v>41</v>
      </c>
      <c r="B78" s="89" t="s">
        <v>53</v>
      </c>
      <c r="C78" s="68"/>
      <c r="E78" s="68"/>
      <c r="F78" s="107">
        <f>+CALCOLO!B2</f>
        <v>100000</v>
      </c>
      <c r="G78" s="70"/>
      <c r="H78" s="68"/>
    </row>
    <row r="79" spans="1:8" x14ac:dyDescent="0.15">
      <c r="A79" s="67" t="s">
        <v>42</v>
      </c>
      <c r="B79" s="108" t="s">
        <v>54</v>
      </c>
      <c r="C79" s="68"/>
      <c r="E79" s="68"/>
      <c r="F79" s="109">
        <f>CALCOLO!B4+CALCOLO!B6</f>
        <v>1.2399999999999998E-2</v>
      </c>
      <c r="G79" s="70"/>
      <c r="H79" s="68"/>
    </row>
    <row r="80" spans="1:8" x14ac:dyDescent="0.15">
      <c r="A80" s="67" t="s">
        <v>43</v>
      </c>
      <c r="B80" s="89" t="s">
        <v>52</v>
      </c>
      <c r="C80" s="68"/>
      <c r="E80" s="68"/>
      <c r="F80" s="110">
        <f>+F78</f>
        <v>100000</v>
      </c>
      <c r="G80" s="70"/>
      <c r="H80" s="68"/>
    </row>
    <row r="81" spans="1:8" ht="15" x14ac:dyDescent="0.25">
      <c r="B81" s="108" t="s">
        <v>57</v>
      </c>
      <c r="C81" s="53">
        <f>+CALCOLO!B3</f>
        <v>0.7</v>
      </c>
      <c r="D81" s="111" t="s">
        <v>56</v>
      </c>
      <c r="E81" s="116">
        <v>0</v>
      </c>
      <c r="F81" s="68"/>
      <c r="G81" s="70"/>
      <c r="H81" s="68"/>
    </row>
    <row r="82" spans="1:8" x14ac:dyDescent="0.15">
      <c r="B82" s="108" t="s">
        <v>58</v>
      </c>
      <c r="C82" s="113">
        <f>100%-C81</f>
        <v>0.30000000000000004</v>
      </c>
      <c r="D82" s="111" t="s">
        <v>56</v>
      </c>
      <c r="E82" s="109">
        <f>+CALCOLO!B5+CALCOLO!B6</f>
        <v>1.167E-2</v>
      </c>
      <c r="F82" s="114" t="s">
        <v>82</v>
      </c>
      <c r="G82" s="70"/>
      <c r="H82" s="68"/>
    </row>
    <row r="83" spans="1:8" x14ac:dyDescent="0.15">
      <c r="A83" s="67" t="s">
        <v>44</v>
      </c>
      <c r="B83" s="108" t="s">
        <v>55</v>
      </c>
      <c r="C83" s="68"/>
      <c r="D83" s="115">
        <f ca="1">TODAY()</f>
        <v>43776</v>
      </c>
      <c r="E83" s="112">
        <f>(+E82*C82)+(E81*C81)</f>
        <v>3.5010000000000006E-3</v>
      </c>
      <c r="F83" s="68"/>
      <c r="G83" s="70"/>
      <c r="H83" s="68"/>
    </row>
  </sheetData>
  <mergeCells count="2">
    <mergeCell ref="B70:C70"/>
    <mergeCell ref="B71:C71"/>
  </mergeCells>
  <hyperlinks>
    <hyperlink ref="A3" r:id="rId1" tooltip="Tasso di rif. UE"/>
    <hyperlink ref="A34" r:id="rId2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Foglio5">
    <tabColor indexed="14"/>
    <pageSetUpPr fitToPage="1"/>
  </sheetPr>
  <dimension ref="A1:I122"/>
  <sheetViews>
    <sheetView showGridLines="0" workbookViewId="0">
      <selection activeCell="G8" sqref="G8"/>
    </sheetView>
  </sheetViews>
  <sheetFormatPr defaultColWidth="12.5703125" defaultRowHeight="15" x14ac:dyDescent="0.2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 x14ac:dyDescent="0.25">
      <c r="A1" s="1" t="s">
        <v>1</v>
      </c>
    </row>
    <row r="2" spans="1:8" x14ac:dyDescent="0.25">
      <c r="A2" s="36" t="s">
        <v>49</v>
      </c>
    </row>
    <row r="3" spans="1:8" x14ac:dyDescent="0.25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 x14ac:dyDescent="0.25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 x14ac:dyDescent="0.25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 x14ac:dyDescent="0.25">
      <c r="A6" s="4" t="s">
        <v>23</v>
      </c>
      <c r="B6" s="23" t="s">
        <v>24</v>
      </c>
      <c r="D6" s="4" t="s">
        <v>25</v>
      </c>
      <c r="H6" s="23" t="s">
        <v>26</v>
      </c>
    </row>
    <row r="7" spans="1:8" x14ac:dyDescent="0.25">
      <c r="A7" s="4"/>
      <c r="B7" s="55">
        <f>+F113</f>
        <v>100000</v>
      </c>
      <c r="D7" s="4"/>
      <c r="H7" s="23"/>
    </row>
    <row r="8" spans="1:8" x14ac:dyDescent="0.25">
      <c r="A8" s="5">
        <v>1</v>
      </c>
      <c r="B8" s="26">
        <f>+B7-C8</f>
        <v>97500</v>
      </c>
      <c r="C8" s="26">
        <f>+B7/40</f>
        <v>2500</v>
      </c>
      <c r="D8" s="46">
        <f>+F114</f>
        <v>1.2399999999999998E-2</v>
      </c>
      <c r="E8" s="26">
        <f t="shared" ref="E8:E47" si="0">(B7*D8)/4</f>
        <v>309.99999999999994</v>
      </c>
      <c r="F8" s="26">
        <f t="shared" ref="F8:F47" si="1">E8+C8</f>
        <v>2810</v>
      </c>
      <c r="G8" s="13">
        <f>POWER((1/((1+((D8-CALCOLO!$B$6+1%)/4)*1))),A8)</f>
        <v>0.99832780093343643</v>
      </c>
      <c r="H8" s="26">
        <f t="shared" ref="H8:H47" si="2">F8*G8</f>
        <v>2805.3011206229562</v>
      </c>
    </row>
    <row r="9" spans="1:8" x14ac:dyDescent="0.25">
      <c r="A9" s="5">
        <v>2</v>
      </c>
      <c r="B9" s="26">
        <f t="shared" ref="B9:B47" si="3">+B8-C8</f>
        <v>95000</v>
      </c>
      <c r="C9" s="26">
        <f t="shared" ref="C9:C47" si="4">+C8</f>
        <v>2500</v>
      </c>
      <c r="D9" s="46">
        <f t="shared" ref="D9:D47" si="5">+D8</f>
        <v>1.2399999999999998E-2</v>
      </c>
      <c r="E9" s="26">
        <f t="shared" si="0"/>
        <v>302.24999999999994</v>
      </c>
      <c r="F9" s="26">
        <f t="shared" si="1"/>
        <v>2802.25</v>
      </c>
      <c r="G9" s="13">
        <f>POWER((1/((1+((D9-CALCOLO!$B$6+1%)/4)*1))),A9)</f>
        <v>0.99665839811659107</v>
      </c>
      <c r="H9" s="26">
        <f t="shared" si="2"/>
        <v>2792.8859961222174</v>
      </c>
    </row>
    <row r="10" spans="1:8" x14ac:dyDescent="0.25">
      <c r="A10" s="5">
        <v>3</v>
      </c>
      <c r="B10" s="26">
        <f t="shared" si="3"/>
        <v>92500</v>
      </c>
      <c r="C10" s="26">
        <f t="shared" si="4"/>
        <v>2500</v>
      </c>
      <c r="D10" s="46">
        <f t="shared" si="5"/>
        <v>1.2399999999999998E-2</v>
      </c>
      <c r="E10" s="26">
        <f t="shared" si="0"/>
        <v>294.49999999999994</v>
      </c>
      <c r="F10" s="26">
        <f t="shared" si="1"/>
        <v>2794.5</v>
      </c>
      <c r="G10" s="13">
        <f>POWER((1/((1+((D10-CALCOLO!$B$6+1%)/4)*1))),A10)</f>
        <v>0.99499178687357781</v>
      </c>
      <c r="H10" s="26">
        <f t="shared" si="2"/>
        <v>2780.5045484182133</v>
      </c>
    </row>
    <row r="11" spans="1:8" x14ac:dyDescent="0.25">
      <c r="A11" s="5">
        <v>4</v>
      </c>
      <c r="B11" s="26">
        <f t="shared" si="3"/>
        <v>90000</v>
      </c>
      <c r="C11" s="26">
        <f t="shared" si="4"/>
        <v>2500</v>
      </c>
      <c r="D11" s="46">
        <f t="shared" si="5"/>
        <v>1.2399999999999998E-2</v>
      </c>
      <c r="E11" s="26">
        <f t="shared" si="0"/>
        <v>286.74999999999994</v>
      </c>
      <c r="F11" s="26">
        <f t="shared" si="1"/>
        <v>2786.75</v>
      </c>
      <c r="G11" s="13">
        <f>POWER((1/((1+((D11-CALCOLO!$B$6+1%)/4)*1))),A11)</f>
        <v>0.99332796253632938</v>
      </c>
      <c r="H11" s="26">
        <f t="shared" si="2"/>
        <v>2768.1566995981161</v>
      </c>
    </row>
    <row r="12" spans="1:8" x14ac:dyDescent="0.25">
      <c r="A12" s="5">
        <v>5</v>
      </c>
      <c r="B12" s="26">
        <f t="shared" si="3"/>
        <v>87500</v>
      </c>
      <c r="C12" s="26">
        <f t="shared" si="4"/>
        <v>2500</v>
      </c>
      <c r="D12" s="46">
        <f t="shared" si="5"/>
        <v>1.2399999999999998E-2</v>
      </c>
      <c r="E12" s="26">
        <f t="shared" si="0"/>
        <v>278.99999999999994</v>
      </c>
      <c r="F12" s="26">
        <f t="shared" si="1"/>
        <v>2779</v>
      </c>
      <c r="G12" s="13">
        <f>POWER((1/((1+((D12-CALCOLO!$B$6+1%)/4)*1))),A12)</f>
        <v>0.9916669204445846</v>
      </c>
      <c r="H12" s="26">
        <f t="shared" si="2"/>
        <v>2755.8423719155007</v>
      </c>
    </row>
    <row r="13" spans="1:8" x14ac:dyDescent="0.25">
      <c r="A13" s="5">
        <v>6</v>
      </c>
      <c r="B13" s="26">
        <f t="shared" si="3"/>
        <v>85000</v>
      </c>
      <c r="C13" s="26">
        <f t="shared" si="4"/>
        <v>2500</v>
      </c>
      <c r="D13" s="46">
        <f t="shared" si="5"/>
        <v>1.2399999999999998E-2</v>
      </c>
      <c r="E13" s="26">
        <f t="shared" si="0"/>
        <v>271.24999999999994</v>
      </c>
      <c r="F13" s="26">
        <f t="shared" si="1"/>
        <v>2771.25</v>
      </c>
      <c r="G13" s="13">
        <f>POWER((1/((1+((D13-CALCOLO!$B$6+1%)/4)*1))),A13)</f>
        <v>0.99000865594587517</v>
      </c>
      <c r="H13" s="26">
        <f t="shared" si="2"/>
        <v>2743.5614877900066</v>
      </c>
    </row>
    <row r="14" spans="1:8" x14ac:dyDescent="0.25">
      <c r="A14" s="5">
        <v>7</v>
      </c>
      <c r="B14" s="26">
        <f t="shared" si="3"/>
        <v>82500</v>
      </c>
      <c r="C14" s="26">
        <f t="shared" si="4"/>
        <v>2500</v>
      </c>
      <c r="D14" s="46">
        <f t="shared" si="5"/>
        <v>1.2399999999999998E-2</v>
      </c>
      <c r="E14" s="26">
        <f t="shared" si="0"/>
        <v>263.49999999999994</v>
      </c>
      <c r="F14" s="26">
        <f t="shared" si="1"/>
        <v>2763.5</v>
      </c>
      <c r="G14" s="13">
        <f>POWER((1/((1+((D14-CALCOLO!$B$6+1%)/4)*1))),A14)</f>
        <v>0.98835316439551268</v>
      </c>
      <c r="H14" s="26">
        <f t="shared" si="2"/>
        <v>2731.3139698069995</v>
      </c>
    </row>
    <row r="15" spans="1:8" x14ac:dyDescent="0.25">
      <c r="A15" s="5">
        <v>8</v>
      </c>
      <c r="B15" s="26">
        <f t="shared" si="3"/>
        <v>80000</v>
      </c>
      <c r="C15" s="26">
        <f t="shared" si="4"/>
        <v>2500</v>
      </c>
      <c r="D15" s="46">
        <f t="shared" si="5"/>
        <v>1.2399999999999998E-2</v>
      </c>
      <c r="E15" s="26">
        <f t="shared" si="0"/>
        <v>255.74999999999994</v>
      </c>
      <c r="F15" s="26">
        <f t="shared" si="1"/>
        <v>2755.75</v>
      </c>
      <c r="G15" s="13">
        <f>POWER((1/((1+((D15-CALCOLO!$B$6+1%)/4)*1))),A15)</f>
        <v>0.9867004411565754</v>
      </c>
      <c r="H15" s="26">
        <f t="shared" si="2"/>
        <v>2719.0997407172326</v>
      </c>
    </row>
    <row r="16" spans="1:8" x14ac:dyDescent="0.25">
      <c r="A16" s="5">
        <v>9</v>
      </c>
      <c r="B16" s="26">
        <f t="shared" si="3"/>
        <v>77500</v>
      </c>
      <c r="C16" s="26">
        <f t="shared" si="4"/>
        <v>2500</v>
      </c>
      <c r="D16" s="46">
        <f t="shared" si="5"/>
        <v>1.2399999999999998E-2</v>
      </c>
      <c r="E16" s="26">
        <f t="shared" si="0"/>
        <v>247.99999999999994</v>
      </c>
      <c r="F16" s="26">
        <f t="shared" si="1"/>
        <v>2748</v>
      </c>
      <c r="G16" s="13">
        <f>POWER((1/((1+((D16-CALCOLO!$B$6+1%)/4)*1))),A16)</f>
        <v>0.9850504815998955</v>
      </c>
      <c r="H16" s="26">
        <f t="shared" si="2"/>
        <v>2706.9187234365127</v>
      </c>
    </row>
    <row r="17" spans="1:8" x14ac:dyDescent="0.25">
      <c r="A17" s="5">
        <v>10</v>
      </c>
      <c r="B17" s="26">
        <f t="shared" si="3"/>
        <v>75000</v>
      </c>
      <c r="C17" s="26">
        <f t="shared" si="4"/>
        <v>2500</v>
      </c>
      <c r="D17" s="46">
        <f t="shared" si="5"/>
        <v>1.2399999999999998E-2</v>
      </c>
      <c r="E17" s="26">
        <f t="shared" si="0"/>
        <v>240.24999999999997</v>
      </c>
      <c r="F17" s="26">
        <f t="shared" si="1"/>
        <v>2740.25</v>
      </c>
      <c r="G17" s="13">
        <f>POWER((1/((1+((D17-CALCOLO!$B$6+1%)/4)*1))),A17)</f>
        <v>0.98340328110404618</v>
      </c>
      <c r="H17" s="26">
        <f t="shared" si="2"/>
        <v>2694.7708410453624</v>
      </c>
    </row>
    <row r="18" spans="1:8" x14ac:dyDescent="0.25">
      <c r="A18" s="5">
        <v>11</v>
      </c>
      <c r="B18" s="26">
        <f t="shared" si="3"/>
        <v>72500</v>
      </c>
      <c r="C18" s="26">
        <f t="shared" si="4"/>
        <v>2500</v>
      </c>
      <c r="D18" s="46">
        <f t="shared" si="5"/>
        <v>1.2399999999999998E-2</v>
      </c>
      <c r="E18" s="26">
        <f t="shared" si="0"/>
        <v>232.49999999999997</v>
      </c>
      <c r="F18" s="26">
        <f t="shared" si="1"/>
        <v>2732.5</v>
      </c>
      <c r="G18" s="13">
        <f>POWER((1/((1+((D18-CALCOLO!$B$6+1%)/4)*1))),A18)</f>
        <v>0.98175883505532846</v>
      </c>
      <c r="H18" s="26">
        <f t="shared" si="2"/>
        <v>2682.6560167886851</v>
      </c>
    </row>
    <row r="19" spans="1:8" x14ac:dyDescent="0.25">
      <c r="A19" s="5">
        <v>12</v>
      </c>
      <c r="B19" s="26">
        <f t="shared" si="3"/>
        <v>70000</v>
      </c>
      <c r="C19" s="26">
        <f t="shared" si="4"/>
        <v>2500</v>
      </c>
      <c r="D19" s="46">
        <f t="shared" si="5"/>
        <v>1.2399999999999998E-2</v>
      </c>
      <c r="E19" s="26">
        <f t="shared" si="0"/>
        <v>224.74999999999997</v>
      </c>
      <c r="F19" s="26">
        <f t="shared" si="1"/>
        <v>2724.75</v>
      </c>
      <c r="G19" s="13">
        <f>POWER((1/((1+((D19-CALCOLO!$B$6+1%)/4)*1))),A19)</f>
        <v>0.98011713884775842</v>
      </c>
      <c r="H19" s="26">
        <f t="shared" si="2"/>
        <v>2670.5741740754297</v>
      </c>
    </row>
    <row r="20" spans="1:8" x14ac:dyDescent="0.25">
      <c r="A20" s="5">
        <v>13</v>
      </c>
      <c r="B20" s="26">
        <f t="shared" si="3"/>
        <v>67500</v>
      </c>
      <c r="C20" s="26">
        <f t="shared" si="4"/>
        <v>2500</v>
      </c>
      <c r="D20" s="46">
        <f t="shared" si="5"/>
        <v>1.2399999999999998E-2</v>
      </c>
      <c r="E20" s="26">
        <f t="shared" si="0"/>
        <v>216.99999999999997</v>
      </c>
      <c r="F20" s="26">
        <f t="shared" si="1"/>
        <v>2717</v>
      </c>
      <c r="G20" s="13">
        <f>POWER((1/((1+((D20-CALCOLO!$B$6+1%)/4)*1))),A20)</f>
        <v>0.97847818788305418</v>
      </c>
      <c r="H20" s="26">
        <f t="shared" si="2"/>
        <v>2658.5252364782582</v>
      </c>
    </row>
    <row r="21" spans="1:8" x14ac:dyDescent="0.25">
      <c r="A21" s="5">
        <v>14</v>
      </c>
      <c r="B21" s="26">
        <f t="shared" si="3"/>
        <v>65000</v>
      </c>
      <c r="C21" s="26">
        <f t="shared" si="4"/>
        <v>2500</v>
      </c>
      <c r="D21" s="46">
        <f t="shared" si="5"/>
        <v>1.2399999999999998E-2</v>
      </c>
      <c r="E21" s="26">
        <f t="shared" si="0"/>
        <v>209.24999999999997</v>
      </c>
      <c r="F21" s="26">
        <f t="shared" si="1"/>
        <v>2709.25</v>
      </c>
      <c r="G21" s="13">
        <f>POWER((1/((1+((D21-CALCOLO!$B$6+1%)/4)*1))),A21)</f>
        <v>0.9768419775706233</v>
      </c>
      <c r="H21" s="26">
        <f t="shared" si="2"/>
        <v>2646.5091277332112</v>
      </c>
    </row>
    <row r="22" spans="1:8" x14ac:dyDescent="0.25">
      <c r="A22" s="5">
        <v>15</v>
      </c>
      <c r="B22" s="26">
        <f t="shared" si="3"/>
        <v>62500</v>
      </c>
      <c r="C22" s="26">
        <f t="shared" si="4"/>
        <v>2500</v>
      </c>
      <c r="D22" s="46">
        <f t="shared" si="5"/>
        <v>1.2399999999999998E-2</v>
      </c>
      <c r="E22" s="26">
        <f t="shared" si="0"/>
        <v>201.49999999999997</v>
      </c>
      <c r="F22" s="26">
        <f t="shared" si="1"/>
        <v>2701.5</v>
      </c>
      <c r="G22" s="13">
        <f>POWER((1/((1+((D22-CALCOLO!$B$6+1%)/4)*1))),A22)</f>
        <v>0.97520850332754971</v>
      </c>
      <c r="H22" s="26">
        <f t="shared" si="2"/>
        <v>2634.5257717393756</v>
      </c>
    </row>
    <row r="23" spans="1:8" x14ac:dyDescent="0.25">
      <c r="A23" s="2">
        <v>16</v>
      </c>
      <c r="B23" s="26">
        <f t="shared" si="3"/>
        <v>60000</v>
      </c>
      <c r="C23" s="26">
        <f t="shared" si="4"/>
        <v>2500</v>
      </c>
      <c r="D23" s="46">
        <f t="shared" si="5"/>
        <v>1.2399999999999998E-2</v>
      </c>
      <c r="E23" s="26">
        <f t="shared" si="0"/>
        <v>193.74999999999997</v>
      </c>
      <c r="F23" s="26">
        <f t="shared" si="1"/>
        <v>2693.75</v>
      </c>
      <c r="G23" s="13">
        <f>POWER((1/((1+((D23-CALCOLO!$B$6+1%)/4)*1))),A23)</f>
        <v>0.97357776057858048</v>
      </c>
      <c r="H23" s="26">
        <f t="shared" si="2"/>
        <v>2622.5750925585512</v>
      </c>
    </row>
    <row r="24" spans="1:8" x14ac:dyDescent="0.25">
      <c r="A24" s="2">
        <v>17</v>
      </c>
      <c r="B24" s="26">
        <f t="shared" si="3"/>
        <v>57500</v>
      </c>
      <c r="C24" s="26">
        <f t="shared" si="4"/>
        <v>2500</v>
      </c>
      <c r="D24" s="46">
        <f t="shared" si="5"/>
        <v>1.2399999999999998E-2</v>
      </c>
      <c r="E24" s="26">
        <f t="shared" si="0"/>
        <v>185.99999999999997</v>
      </c>
      <c r="F24" s="26">
        <f t="shared" si="1"/>
        <v>2686</v>
      </c>
      <c r="G24" s="13">
        <f>POWER((1/((1+((D24-CALCOLO!$B$6+1%)/4)*1))),A24)</f>
        <v>0.97194974475611395</v>
      </c>
      <c r="H24" s="26">
        <f t="shared" si="2"/>
        <v>2610.6570144149223</v>
      </c>
    </row>
    <row r="25" spans="1:8" x14ac:dyDescent="0.25">
      <c r="A25" s="2">
        <v>18</v>
      </c>
      <c r="B25" s="26">
        <f t="shared" si="3"/>
        <v>55000</v>
      </c>
      <c r="C25" s="26">
        <f t="shared" si="4"/>
        <v>2500</v>
      </c>
      <c r="D25" s="46">
        <f t="shared" si="5"/>
        <v>1.2399999999999998E-2</v>
      </c>
      <c r="E25" s="26">
        <f t="shared" si="0"/>
        <v>178.24999999999997</v>
      </c>
      <c r="F25" s="26">
        <f t="shared" si="1"/>
        <v>2678.25</v>
      </c>
      <c r="G25" s="13">
        <f>POWER((1/((1+((D25-CALCOLO!$B$6+1%)/4)*1))),A25)</f>
        <v>0.97032445130018607</v>
      </c>
      <c r="H25" s="26">
        <f t="shared" si="2"/>
        <v>2598.7714616947233</v>
      </c>
    </row>
    <row r="26" spans="1:8" x14ac:dyDescent="0.25">
      <c r="A26" s="2">
        <v>19</v>
      </c>
      <c r="B26" s="26">
        <f t="shared" si="3"/>
        <v>52500</v>
      </c>
      <c r="C26" s="26">
        <f t="shared" si="4"/>
        <v>2500</v>
      </c>
      <c r="D26" s="46">
        <f t="shared" si="5"/>
        <v>1.2399999999999998E-2</v>
      </c>
      <c r="E26" s="26">
        <f t="shared" si="0"/>
        <v>170.49999999999997</v>
      </c>
      <c r="F26" s="26">
        <f t="shared" si="1"/>
        <v>2670.5</v>
      </c>
      <c r="G26" s="13">
        <f>POWER((1/((1+((D26-CALCOLO!$B$6+1%)/4)*1))),A26)</f>
        <v>0.96870187565845811</v>
      </c>
      <c r="H26" s="26">
        <f t="shared" si="2"/>
        <v>2586.9183589459126</v>
      </c>
    </row>
    <row r="27" spans="1:8" x14ac:dyDescent="0.25">
      <c r="A27" s="2">
        <v>20</v>
      </c>
      <c r="B27" s="26">
        <f t="shared" si="3"/>
        <v>50000</v>
      </c>
      <c r="C27" s="26">
        <f t="shared" si="4"/>
        <v>2500</v>
      </c>
      <c r="D27" s="46">
        <f t="shared" si="5"/>
        <v>1.2399999999999998E-2</v>
      </c>
      <c r="E27" s="26">
        <f t="shared" si="0"/>
        <v>162.74999999999997</v>
      </c>
      <c r="F27" s="26">
        <f t="shared" si="1"/>
        <v>2662.75</v>
      </c>
      <c r="G27" s="13">
        <f>POWER((1/((1+((D27-CALCOLO!$B$6+1%)/4)*1))),A27)</f>
        <v>0.96708201328620369</v>
      </c>
      <c r="H27" s="26">
        <f t="shared" si="2"/>
        <v>2575.097630877839</v>
      </c>
    </row>
    <row r="28" spans="1:8" x14ac:dyDescent="0.25">
      <c r="A28" s="2">
        <v>21</v>
      </c>
      <c r="B28" s="26">
        <f t="shared" si="3"/>
        <v>47500</v>
      </c>
      <c r="C28" s="26">
        <f t="shared" si="4"/>
        <v>2500</v>
      </c>
      <c r="D28" s="46">
        <f t="shared" si="5"/>
        <v>1.2399999999999998E-2</v>
      </c>
      <c r="E28" s="26">
        <f t="shared" si="0"/>
        <v>154.99999999999997</v>
      </c>
      <c r="F28" s="26">
        <f t="shared" si="1"/>
        <v>2655</v>
      </c>
      <c r="G28" s="13">
        <f>POWER((1/((1+((D28-CALCOLO!$B$6+1%)/4)*1))),A28)</f>
        <v>0.96546485964629603</v>
      </c>
      <c r="H28" s="26">
        <f t="shared" si="2"/>
        <v>2563.3092023609161</v>
      </c>
    </row>
    <row r="29" spans="1:8" x14ac:dyDescent="0.25">
      <c r="A29" s="2">
        <v>22</v>
      </c>
      <c r="B29" s="26">
        <f t="shared" si="3"/>
        <v>45000</v>
      </c>
      <c r="C29" s="26">
        <f t="shared" si="4"/>
        <v>2500</v>
      </c>
      <c r="D29" s="46">
        <f t="shared" si="5"/>
        <v>1.2399999999999998E-2</v>
      </c>
      <c r="E29" s="26">
        <f t="shared" si="0"/>
        <v>147.24999999999997</v>
      </c>
      <c r="F29" s="26">
        <f t="shared" si="1"/>
        <v>2647.25</v>
      </c>
      <c r="G29" s="13">
        <f>POWER((1/((1+((D29-CALCOLO!$B$6+1%)/4)*1))),A29)</f>
        <v>0.96385041020919549</v>
      </c>
      <c r="H29" s="26">
        <f t="shared" si="2"/>
        <v>2551.5529984262926</v>
      </c>
    </row>
    <row r="30" spans="1:8" x14ac:dyDescent="0.25">
      <c r="A30" s="2">
        <v>23</v>
      </c>
      <c r="B30" s="26">
        <f t="shared" si="3"/>
        <v>42500</v>
      </c>
      <c r="C30" s="26">
        <f t="shared" si="4"/>
        <v>2500</v>
      </c>
      <c r="D30" s="46">
        <f t="shared" si="5"/>
        <v>1.2399999999999998E-2</v>
      </c>
      <c r="E30" s="26">
        <f t="shared" si="0"/>
        <v>139.49999999999997</v>
      </c>
      <c r="F30" s="26">
        <f t="shared" si="1"/>
        <v>2639.5</v>
      </c>
      <c r="G30" s="13">
        <f>POWER((1/((1+((D30-CALCOLO!$B$6+1%)/4)*1))),A30)</f>
        <v>0.96223866045293682</v>
      </c>
      <c r="H30" s="26">
        <f t="shared" si="2"/>
        <v>2539.8289442655268</v>
      </c>
    </row>
    <row r="31" spans="1:8" x14ac:dyDescent="0.25">
      <c r="A31" s="2">
        <v>24</v>
      </c>
      <c r="B31" s="26">
        <f t="shared" si="3"/>
        <v>40000</v>
      </c>
      <c r="C31" s="26">
        <f t="shared" si="4"/>
        <v>2500</v>
      </c>
      <c r="D31" s="46">
        <f t="shared" si="5"/>
        <v>1.2399999999999998E-2</v>
      </c>
      <c r="E31" s="26">
        <f t="shared" si="0"/>
        <v>131.74999999999997</v>
      </c>
      <c r="F31" s="26">
        <f t="shared" si="1"/>
        <v>2631.75</v>
      </c>
      <c r="G31" s="13">
        <f>POWER((1/((1+((D31-CALCOLO!$B$6+1%)/4)*1))),A31)</f>
        <v>0.96062960586311608</v>
      </c>
      <c r="H31" s="26">
        <f t="shared" si="2"/>
        <v>2528.1369652302556</v>
      </c>
    </row>
    <row r="32" spans="1:8" x14ac:dyDescent="0.25">
      <c r="A32" s="2">
        <v>25</v>
      </c>
      <c r="B32" s="26">
        <f t="shared" si="3"/>
        <v>37500</v>
      </c>
      <c r="C32" s="26">
        <f t="shared" si="4"/>
        <v>2500</v>
      </c>
      <c r="D32" s="46">
        <f t="shared" si="5"/>
        <v>1.2399999999999998E-2</v>
      </c>
      <c r="E32" s="26">
        <f t="shared" si="0"/>
        <v>123.99999999999997</v>
      </c>
      <c r="F32" s="26">
        <f t="shared" si="1"/>
        <v>2624</v>
      </c>
      <c r="G32" s="13">
        <f>POWER((1/((1+((D32-CALCOLO!$B$6+1%)/4)*1))),A32)</f>
        <v>0.95902324193287847</v>
      </c>
      <c r="H32" s="26">
        <f t="shared" si="2"/>
        <v>2516.4769868318731</v>
      </c>
    </row>
    <row r="33" spans="1:8" x14ac:dyDescent="0.25">
      <c r="A33" s="2">
        <v>26</v>
      </c>
      <c r="B33" s="26">
        <f t="shared" si="3"/>
        <v>35000</v>
      </c>
      <c r="C33" s="26">
        <f t="shared" si="4"/>
        <v>2500</v>
      </c>
      <c r="D33" s="46">
        <f t="shared" si="5"/>
        <v>1.2399999999999998E-2</v>
      </c>
      <c r="E33" s="26">
        <f t="shared" si="0"/>
        <v>116.24999999999999</v>
      </c>
      <c r="F33" s="26">
        <f t="shared" si="1"/>
        <v>2616.25</v>
      </c>
      <c r="G33" s="13">
        <f>POWER((1/((1+((D33-CALCOLO!$B$6+1%)/4)*1))),A33)</f>
        <v>0.95741956416290552</v>
      </c>
      <c r="H33" s="26">
        <f t="shared" si="2"/>
        <v>2504.8489347412014</v>
      </c>
    </row>
    <row r="34" spans="1:8" x14ac:dyDescent="0.25">
      <c r="A34" s="2">
        <v>27</v>
      </c>
      <c r="B34" s="26">
        <f t="shared" si="3"/>
        <v>32500</v>
      </c>
      <c r="C34" s="26">
        <f t="shared" si="4"/>
        <v>2500</v>
      </c>
      <c r="D34" s="46">
        <f t="shared" si="5"/>
        <v>1.2399999999999998E-2</v>
      </c>
      <c r="E34" s="26">
        <f t="shared" si="0"/>
        <v>108.49999999999999</v>
      </c>
      <c r="F34" s="26">
        <f t="shared" si="1"/>
        <v>2608.5</v>
      </c>
      <c r="G34" s="13">
        <f>POWER((1/((1+((D34-CALCOLO!$B$6+1%)/4)*1))),A34)</f>
        <v>0.95581856806140264</v>
      </c>
      <c r="H34" s="26">
        <f t="shared" si="2"/>
        <v>2493.2527347881687</v>
      </c>
    </row>
    <row r="35" spans="1:8" x14ac:dyDescent="0.25">
      <c r="A35" s="2">
        <v>28</v>
      </c>
      <c r="B35" s="26">
        <f t="shared" si="3"/>
        <v>30000</v>
      </c>
      <c r="C35" s="26">
        <f t="shared" si="4"/>
        <v>2500</v>
      </c>
      <c r="D35" s="46">
        <f t="shared" si="5"/>
        <v>1.2399999999999998E-2</v>
      </c>
      <c r="E35" s="26">
        <f t="shared" si="0"/>
        <v>100.74999999999999</v>
      </c>
      <c r="F35" s="26">
        <f t="shared" si="1"/>
        <v>2600.75</v>
      </c>
      <c r="G35" s="13">
        <f>POWER((1/((1+((D35-CALCOLO!$B$6+1%)/4)*1))),A35)</f>
        <v>0.95422024914408621</v>
      </c>
      <c r="H35" s="26">
        <f t="shared" si="2"/>
        <v>2481.6883129614821</v>
      </c>
    </row>
    <row r="36" spans="1:8" x14ac:dyDescent="0.25">
      <c r="A36" s="2">
        <v>29</v>
      </c>
      <c r="B36" s="26">
        <f t="shared" si="3"/>
        <v>27500</v>
      </c>
      <c r="C36" s="26">
        <f t="shared" si="4"/>
        <v>2500</v>
      </c>
      <c r="D36" s="46">
        <f t="shared" si="5"/>
        <v>1.2399999999999998E-2</v>
      </c>
      <c r="E36" s="26">
        <f t="shared" si="0"/>
        <v>92.999999999999986</v>
      </c>
      <c r="F36" s="26">
        <f t="shared" si="1"/>
        <v>2593</v>
      </c>
      <c r="G36" s="13">
        <f>POWER((1/((1+((D36-CALCOLO!$B$6+1%)/4)*1))),A36)</f>
        <v>0.95262460293417139</v>
      </c>
      <c r="H36" s="26">
        <f t="shared" si="2"/>
        <v>2470.1555954083065</v>
      </c>
    </row>
    <row r="37" spans="1:8" x14ac:dyDescent="0.25">
      <c r="A37" s="2">
        <v>30</v>
      </c>
      <c r="B37" s="26">
        <f t="shared" si="3"/>
        <v>25000</v>
      </c>
      <c r="C37" s="26">
        <f t="shared" si="4"/>
        <v>2500</v>
      </c>
      <c r="D37" s="46">
        <f t="shared" si="5"/>
        <v>1.2399999999999998E-2</v>
      </c>
      <c r="E37" s="26">
        <f t="shared" si="0"/>
        <v>85.249999999999986</v>
      </c>
      <c r="F37" s="26">
        <f t="shared" si="1"/>
        <v>2585.25</v>
      </c>
      <c r="G37" s="13">
        <f>POWER((1/((1+((D37-CALCOLO!$B$6+1%)/4)*1))),A37)</f>
        <v>0.95103162496235938</v>
      </c>
      <c r="H37" s="26">
        <f t="shared" si="2"/>
        <v>2458.6545084339396</v>
      </c>
    </row>
    <row r="38" spans="1:8" x14ac:dyDescent="0.25">
      <c r="A38" s="2">
        <v>31</v>
      </c>
      <c r="B38" s="26">
        <f t="shared" si="3"/>
        <v>22500</v>
      </c>
      <c r="C38" s="26">
        <f t="shared" si="4"/>
        <v>2500</v>
      </c>
      <c r="D38" s="46">
        <f t="shared" si="5"/>
        <v>1.2399999999999998E-2</v>
      </c>
      <c r="E38" s="26">
        <f t="shared" si="0"/>
        <v>77.499999999999986</v>
      </c>
      <c r="F38" s="26">
        <f t="shared" si="1"/>
        <v>2577.5</v>
      </c>
      <c r="G38" s="13">
        <f>POWER((1/((1+((D38-CALCOLO!$B$6+1%)/4)*1))),A38)</f>
        <v>0.94944131076682503</v>
      </c>
      <c r="H38" s="26">
        <f t="shared" si="2"/>
        <v>2447.1849785014915</v>
      </c>
    </row>
    <row r="39" spans="1:8" x14ac:dyDescent="0.25">
      <c r="A39" s="2">
        <v>32</v>
      </c>
      <c r="B39" s="26">
        <f t="shared" si="3"/>
        <v>20000</v>
      </c>
      <c r="C39" s="26">
        <f t="shared" si="4"/>
        <v>2500</v>
      </c>
      <c r="D39" s="46">
        <f t="shared" si="5"/>
        <v>1.2399999999999998E-2</v>
      </c>
      <c r="E39" s="26">
        <f t="shared" si="0"/>
        <v>69.749999999999986</v>
      </c>
      <c r="F39" s="26">
        <f t="shared" si="1"/>
        <v>2569.75</v>
      </c>
      <c r="G39" s="13">
        <f>POWER((1/((1+((D39-CALCOLO!$B$6+1%)/4)*1))),A39)</f>
        <v>0.94785365589320381</v>
      </c>
      <c r="H39" s="26">
        <f t="shared" si="2"/>
        <v>2435.7469322315605</v>
      </c>
    </row>
    <row r="40" spans="1:8" x14ac:dyDescent="0.25">
      <c r="A40" s="2">
        <v>33</v>
      </c>
      <c r="B40" s="26">
        <f t="shared" si="3"/>
        <v>17500</v>
      </c>
      <c r="C40" s="26">
        <f t="shared" si="4"/>
        <v>2500</v>
      </c>
      <c r="D40" s="46">
        <f t="shared" si="5"/>
        <v>1.2399999999999998E-2</v>
      </c>
      <c r="E40" s="26">
        <f t="shared" si="0"/>
        <v>61.999999999999986</v>
      </c>
      <c r="F40" s="26">
        <f t="shared" si="1"/>
        <v>2562</v>
      </c>
      <c r="G40" s="13">
        <f>POWER((1/((1+((D40-CALCOLO!$B$6+1%)/4)*1))),A40)</f>
        <v>0.94626865589458031</v>
      </c>
      <c r="H40" s="26">
        <f t="shared" si="2"/>
        <v>2424.3402964019147</v>
      </c>
    </row>
    <row r="41" spans="1:8" x14ac:dyDescent="0.25">
      <c r="A41" s="2">
        <v>34</v>
      </c>
      <c r="B41" s="26">
        <f t="shared" si="3"/>
        <v>15000</v>
      </c>
      <c r="C41" s="26">
        <f t="shared" si="4"/>
        <v>2500</v>
      </c>
      <c r="D41" s="46">
        <f t="shared" si="5"/>
        <v>1.2399999999999998E-2</v>
      </c>
      <c r="E41" s="26">
        <f t="shared" si="0"/>
        <v>54.249999999999993</v>
      </c>
      <c r="F41" s="26">
        <f t="shared" si="1"/>
        <v>2554.25</v>
      </c>
      <c r="G41" s="13">
        <f>POWER((1/((1+((D41-CALCOLO!$B$6+1%)/4)*1))),A41)</f>
        <v>0.94468630633147499</v>
      </c>
      <c r="H41" s="26">
        <f t="shared" si="2"/>
        <v>2412.9649979471701</v>
      </c>
    </row>
    <row r="42" spans="1:8" x14ac:dyDescent="0.25">
      <c r="A42" s="2">
        <v>35</v>
      </c>
      <c r="B42" s="26">
        <f t="shared" si="3"/>
        <v>12500</v>
      </c>
      <c r="C42" s="26">
        <f t="shared" si="4"/>
        <v>2500</v>
      </c>
      <c r="D42" s="46">
        <f t="shared" si="5"/>
        <v>1.2399999999999998E-2</v>
      </c>
      <c r="E42" s="26">
        <f t="shared" si="0"/>
        <v>46.499999999999993</v>
      </c>
      <c r="F42" s="26">
        <f t="shared" si="1"/>
        <v>2546.5</v>
      </c>
      <c r="G42" s="13">
        <f>POWER((1/((1+((D42-CALCOLO!$B$6+1%)/4)*1))),A42)</f>
        <v>0.94310660277183223</v>
      </c>
      <c r="H42" s="26">
        <f t="shared" si="2"/>
        <v>2401.6209639584708</v>
      </c>
    </row>
    <row r="43" spans="1:8" x14ac:dyDescent="0.25">
      <c r="A43" s="2">
        <v>36</v>
      </c>
      <c r="B43" s="26">
        <f t="shared" si="3"/>
        <v>10000</v>
      </c>
      <c r="C43" s="26">
        <f t="shared" si="4"/>
        <v>2500</v>
      </c>
      <c r="D43" s="46">
        <f t="shared" si="5"/>
        <v>1.2399999999999998E-2</v>
      </c>
      <c r="E43" s="26">
        <f t="shared" si="0"/>
        <v>38.749999999999993</v>
      </c>
      <c r="F43" s="26">
        <f t="shared" si="1"/>
        <v>2538.75</v>
      </c>
      <c r="G43" s="13">
        <f>POWER((1/((1+((D43-CALCOLO!$B$6+1%)/4)*1))),A43)</f>
        <v>0.94152954079100715</v>
      </c>
      <c r="H43" s="26">
        <f t="shared" si="2"/>
        <v>2390.3081216831692</v>
      </c>
    </row>
    <row r="44" spans="1:8" x14ac:dyDescent="0.25">
      <c r="A44" s="2">
        <v>37</v>
      </c>
      <c r="B44" s="26">
        <f t="shared" si="3"/>
        <v>7500</v>
      </c>
      <c r="C44" s="26">
        <f t="shared" si="4"/>
        <v>2500</v>
      </c>
      <c r="D44" s="46">
        <f t="shared" si="5"/>
        <v>1.2399999999999998E-2</v>
      </c>
      <c r="E44" s="26">
        <f t="shared" si="0"/>
        <v>30.999999999999993</v>
      </c>
      <c r="F44" s="26">
        <f t="shared" si="1"/>
        <v>2531</v>
      </c>
      <c r="G44" s="13">
        <f>POWER((1/((1+((D44-CALCOLO!$B$6+1%)/4)*1))),A44)</f>
        <v>0.93995511597175441</v>
      </c>
      <c r="H44" s="26">
        <f t="shared" si="2"/>
        <v>2379.0263985245106</v>
      </c>
    </row>
    <row r="45" spans="1:8" x14ac:dyDescent="0.25">
      <c r="A45" s="2">
        <v>38</v>
      </c>
      <c r="B45" s="26">
        <f t="shared" si="3"/>
        <v>5000</v>
      </c>
      <c r="C45" s="26">
        <f t="shared" si="4"/>
        <v>2500</v>
      </c>
      <c r="D45" s="46">
        <f t="shared" si="5"/>
        <v>1.2399999999999998E-2</v>
      </c>
      <c r="E45" s="26">
        <f t="shared" si="0"/>
        <v>23.249999999999996</v>
      </c>
      <c r="F45" s="26">
        <f t="shared" si="1"/>
        <v>2523.25</v>
      </c>
      <c r="G45" s="13">
        <f>POWER((1/((1+((D45-CALCOLO!$B$6+1%)/4)*1))),A45)</f>
        <v>0.93838332390421475</v>
      </c>
      <c r="H45" s="26">
        <f t="shared" si="2"/>
        <v>2367.77572204131</v>
      </c>
    </row>
    <row r="46" spans="1:8" x14ac:dyDescent="0.25">
      <c r="A46" s="2">
        <v>39</v>
      </c>
      <c r="B46" s="26">
        <f t="shared" si="3"/>
        <v>2500</v>
      </c>
      <c r="C46" s="26">
        <f t="shared" si="4"/>
        <v>2500</v>
      </c>
      <c r="D46" s="46">
        <f t="shared" si="5"/>
        <v>1.2399999999999998E-2</v>
      </c>
      <c r="E46" s="26">
        <f t="shared" si="0"/>
        <v>15.499999999999996</v>
      </c>
      <c r="F46" s="26">
        <f t="shared" si="1"/>
        <v>2515.5</v>
      </c>
      <c r="G46" s="13">
        <f>POWER((1/((1+((D46-CALCOLO!$B$6+1%)/4)*1))),A46)</f>
        <v>0.93681416018590336</v>
      </c>
      <c r="H46" s="26">
        <f t="shared" si="2"/>
        <v>2356.5560199476399</v>
      </c>
    </row>
    <row r="47" spans="1:8" x14ac:dyDescent="0.25">
      <c r="A47" s="2">
        <v>40</v>
      </c>
      <c r="B47" s="26">
        <f t="shared" si="3"/>
        <v>0</v>
      </c>
      <c r="C47" s="26">
        <f t="shared" si="4"/>
        <v>2500</v>
      </c>
      <c r="D47" s="46">
        <f t="shared" si="5"/>
        <v>1.2399999999999998E-2</v>
      </c>
      <c r="E47" s="26">
        <f t="shared" si="0"/>
        <v>7.7499999999999982</v>
      </c>
      <c r="F47" s="26">
        <f t="shared" si="1"/>
        <v>2507.75</v>
      </c>
      <c r="G47" s="13">
        <f>POWER((1/((1+((D47-CALCOLO!$B$6+1%)/4)*1))),A47)</f>
        <v>0.93524762042169696</v>
      </c>
      <c r="H47" s="26">
        <f t="shared" si="2"/>
        <v>2345.3672201125105</v>
      </c>
    </row>
    <row r="48" spans="1:8" x14ac:dyDescent="0.25">
      <c r="B48" s="26"/>
      <c r="C48" s="26"/>
      <c r="D48" s="39"/>
    </row>
    <row r="49" spans="1:8" x14ac:dyDescent="0.25">
      <c r="D49" s="39"/>
      <c r="E49" s="27" t="s">
        <v>27</v>
      </c>
      <c r="F49" s="26"/>
      <c r="G49" s="14" t="s">
        <v>47</v>
      </c>
      <c r="H49" s="28">
        <f>SUM(H8:H48)</f>
        <v>102853.96221957773</v>
      </c>
    </row>
    <row r="50" spans="1:8" x14ac:dyDescent="0.25">
      <c r="D50" s="39"/>
    </row>
    <row r="51" spans="1:8" x14ac:dyDescent="0.25">
      <c r="A51" s="1" t="s">
        <v>28</v>
      </c>
      <c r="B51" s="26"/>
      <c r="C51" s="26"/>
      <c r="D51" s="47"/>
      <c r="E51" s="26"/>
      <c r="F51" s="26"/>
      <c r="G51" s="13"/>
    </row>
    <row r="52" spans="1:8" x14ac:dyDescent="0.25">
      <c r="A52" s="36" t="s">
        <v>50</v>
      </c>
      <c r="D52" s="39"/>
    </row>
    <row r="53" spans="1:8" x14ac:dyDescent="0.25">
      <c r="A53" s="9" t="s">
        <v>2</v>
      </c>
      <c r="B53" s="22" t="s">
        <v>3</v>
      </c>
      <c r="C53" s="22" t="s">
        <v>4</v>
      </c>
      <c r="D53" s="48" t="s">
        <v>5</v>
      </c>
      <c r="E53" s="22" t="s">
        <v>6</v>
      </c>
      <c r="F53" s="22" t="s">
        <v>7</v>
      </c>
      <c r="G53" s="10" t="s">
        <v>8</v>
      </c>
      <c r="H53" s="22" t="s">
        <v>9</v>
      </c>
    </row>
    <row r="54" spans="1:8" x14ac:dyDescent="0.25">
      <c r="A54" s="4" t="s">
        <v>10</v>
      </c>
      <c r="B54" s="23" t="s">
        <v>11</v>
      </c>
      <c r="C54" s="24" t="s">
        <v>12</v>
      </c>
      <c r="D54" s="49" t="s">
        <v>13</v>
      </c>
      <c r="E54" s="23" t="s">
        <v>14</v>
      </c>
      <c r="F54" s="23" t="s">
        <v>0</v>
      </c>
      <c r="G54" s="12" t="s">
        <v>15</v>
      </c>
      <c r="H54" s="23" t="s">
        <v>0</v>
      </c>
    </row>
    <row r="55" spans="1:8" x14ac:dyDescent="0.25">
      <c r="A55" s="4" t="s">
        <v>16</v>
      </c>
      <c r="D55" s="50" t="s">
        <v>18</v>
      </c>
      <c r="E55" s="23" t="s">
        <v>19</v>
      </c>
      <c r="F55" s="23" t="s">
        <v>20</v>
      </c>
      <c r="G55" s="12" t="s">
        <v>21</v>
      </c>
      <c r="H55" s="23" t="s">
        <v>22</v>
      </c>
    </row>
    <row r="56" spans="1:8" x14ac:dyDescent="0.25">
      <c r="B56" s="23" t="s">
        <v>29</v>
      </c>
      <c r="D56" s="49" t="s">
        <v>30</v>
      </c>
      <c r="H56" s="23" t="s">
        <v>26</v>
      </c>
    </row>
    <row r="57" spans="1:8" x14ac:dyDescent="0.25">
      <c r="B57" s="55">
        <f>+B7</f>
        <v>100000</v>
      </c>
      <c r="D57" s="49"/>
      <c r="H57" s="23"/>
    </row>
    <row r="58" spans="1:8" x14ac:dyDescent="0.25">
      <c r="A58" s="5">
        <v>1</v>
      </c>
      <c r="B58" s="26">
        <f>+B57-C58</f>
        <v>97500</v>
      </c>
      <c r="C58" s="26">
        <f>+B57/40</f>
        <v>2500</v>
      </c>
      <c r="D58" s="47">
        <f>+E118</f>
        <v>3.5010000000000006E-3</v>
      </c>
      <c r="E58" s="26">
        <f t="shared" ref="E58:E97" si="6">(B57*D58)/4</f>
        <v>87.52500000000002</v>
      </c>
      <c r="F58" s="26">
        <f t="shared" ref="F58:F97" si="7">E58+C58</f>
        <v>2587.5250000000001</v>
      </c>
      <c r="G58" s="13">
        <f>+G8</f>
        <v>0.99832780093343643</v>
      </c>
      <c r="H58" s="26">
        <f t="shared" ref="H58:H97" si="8">F58*G58</f>
        <v>2583.1981431102904</v>
      </c>
    </row>
    <row r="59" spans="1:8" x14ac:dyDescent="0.25">
      <c r="A59" s="5">
        <v>2</v>
      </c>
      <c r="B59" s="26">
        <f t="shared" ref="B59:B97" si="9">+B58-C58</f>
        <v>95000</v>
      </c>
      <c r="C59" s="26">
        <f t="shared" ref="C59:C97" si="10">+C58</f>
        <v>2500</v>
      </c>
      <c r="D59" s="47">
        <f t="shared" ref="D59:D97" si="11">+D58</f>
        <v>3.5010000000000006E-3</v>
      </c>
      <c r="E59" s="26">
        <f t="shared" si="6"/>
        <v>85.33687500000002</v>
      </c>
      <c r="F59" s="26">
        <f t="shared" si="7"/>
        <v>2585.336875</v>
      </c>
      <c r="G59" s="13">
        <f t="shared" ref="G59:G97" si="12">+G9</f>
        <v>0.99665839811659107</v>
      </c>
      <c r="H59" s="26">
        <f t="shared" si="8"/>
        <v>2576.6977084292535</v>
      </c>
    </row>
    <row r="60" spans="1:8" x14ac:dyDescent="0.25">
      <c r="A60" s="5">
        <v>3</v>
      </c>
      <c r="B60" s="26">
        <f t="shared" si="9"/>
        <v>92500</v>
      </c>
      <c r="C60" s="26">
        <f t="shared" si="10"/>
        <v>2500</v>
      </c>
      <c r="D60" s="47">
        <f t="shared" si="11"/>
        <v>3.5010000000000006E-3</v>
      </c>
      <c r="E60" s="26">
        <f t="shared" si="6"/>
        <v>83.148750000000021</v>
      </c>
      <c r="F60" s="26">
        <f t="shared" si="7"/>
        <v>2583.1487499999998</v>
      </c>
      <c r="G60" s="13">
        <f t="shared" si="12"/>
        <v>0.99499178687357781</v>
      </c>
      <c r="H60" s="26">
        <f t="shared" si="8"/>
        <v>2570.2117905227487</v>
      </c>
    </row>
    <row r="61" spans="1:8" x14ac:dyDescent="0.25">
      <c r="A61" s="5">
        <v>4</v>
      </c>
      <c r="B61" s="26">
        <f t="shared" si="9"/>
        <v>90000</v>
      </c>
      <c r="C61" s="26">
        <f t="shared" si="10"/>
        <v>2500</v>
      </c>
      <c r="D61" s="47">
        <f t="shared" si="11"/>
        <v>3.5010000000000006E-3</v>
      </c>
      <c r="E61" s="26">
        <f t="shared" si="6"/>
        <v>80.960625000000022</v>
      </c>
      <c r="F61" s="26">
        <f t="shared" si="7"/>
        <v>2580.9606250000002</v>
      </c>
      <c r="G61" s="13">
        <f t="shared" si="12"/>
        <v>0.99332796253632938</v>
      </c>
      <c r="H61" s="26">
        <f t="shared" si="8"/>
        <v>2563.7403590177414</v>
      </c>
    </row>
    <row r="62" spans="1:8" x14ac:dyDescent="0.25">
      <c r="A62" s="5">
        <v>5</v>
      </c>
      <c r="B62" s="26">
        <f t="shared" si="9"/>
        <v>87500</v>
      </c>
      <c r="C62" s="26">
        <f t="shared" si="10"/>
        <v>2500</v>
      </c>
      <c r="D62" s="47">
        <f t="shared" si="11"/>
        <v>3.5010000000000006E-3</v>
      </c>
      <c r="E62" s="26">
        <f t="shared" si="6"/>
        <v>78.772500000000008</v>
      </c>
      <c r="F62" s="26">
        <f t="shared" si="7"/>
        <v>2578.7725</v>
      </c>
      <c r="G62" s="13">
        <f t="shared" si="12"/>
        <v>0.9916669204445846</v>
      </c>
      <c r="H62" s="26">
        <f t="shared" si="8"/>
        <v>2557.2833836021828</v>
      </c>
    </row>
    <row r="63" spans="1:8" x14ac:dyDescent="0.25">
      <c r="A63" s="5">
        <v>6</v>
      </c>
      <c r="B63" s="26">
        <f t="shared" si="9"/>
        <v>85000</v>
      </c>
      <c r="C63" s="26">
        <f t="shared" si="10"/>
        <v>2500</v>
      </c>
      <c r="D63" s="47">
        <f t="shared" si="11"/>
        <v>3.5010000000000006E-3</v>
      </c>
      <c r="E63" s="26">
        <f t="shared" si="6"/>
        <v>76.584375000000009</v>
      </c>
      <c r="F63" s="26">
        <f t="shared" si="7"/>
        <v>2576.5843749999999</v>
      </c>
      <c r="G63" s="13">
        <f t="shared" si="12"/>
        <v>0.99000865594587517</v>
      </c>
      <c r="H63" s="26">
        <f t="shared" si="8"/>
        <v>2550.8408340248925</v>
      </c>
    </row>
    <row r="64" spans="1:8" x14ac:dyDescent="0.25">
      <c r="A64" s="5">
        <v>7</v>
      </c>
      <c r="B64" s="26">
        <f t="shared" si="9"/>
        <v>82500</v>
      </c>
      <c r="C64" s="26">
        <f t="shared" si="10"/>
        <v>2500</v>
      </c>
      <c r="D64" s="47">
        <f t="shared" si="11"/>
        <v>3.5010000000000006E-3</v>
      </c>
      <c r="E64" s="26">
        <f t="shared" si="6"/>
        <v>74.396250000000009</v>
      </c>
      <c r="F64" s="26">
        <f t="shared" si="7"/>
        <v>2574.3962499999998</v>
      </c>
      <c r="G64" s="13">
        <f t="shared" si="12"/>
        <v>0.98835316439551268</v>
      </c>
      <c r="H64" s="26">
        <f t="shared" si="8"/>
        <v>2544.4126800954414</v>
      </c>
    </row>
    <row r="65" spans="1:8" x14ac:dyDescent="0.25">
      <c r="A65" s="5">
        <v>8</v>
      </c>
      <c r="B65" s="26">
        <f t="shared" si="9"/>
        <v>80000</v>
      </c>
      <c r="C65" s="26">
        <f t="shared" si="10"/>
        <v>2500</v>
      </c>
      <c r="D65" s="47">
        <f t="shared" si="11"/>
        <v>3.5010000000000006E-3</v>
      </c>
      <c r="E65" s="26">
        <f t="shared" si="6"/>
        <v>72.20812500000001</v>
      </c>
      <c r="F65" s="26">
        <f t="shared" si="7"/>
        <v>2572.2081250000001</v>
      </c>
      <c r="G65" s="13">
        <f t="shared" si="12"/>
        <v>0.9867004411565754</v>
      </c>
      <c r="H65" s="26">
        <f t="shared" si="8"/>
        <v>2537.998891684028</v>
      </c>
    </row>
    <row r="66" spans="1:8" x14ac:dyDescent="0.25">
      <c r="A66" s="5">
        <v>9</v>
      </c>
      <c r="B66" s="26">
        <f t="shared" si="9"/>
        <v>77500</v>
      </c>
      <c r="C66" s="26">
        <f t="shared" si="10"/>
        <v>2500</v>
      </c>
      <c r="D66" s="47">
        <f t="shared" si="11"/>
        <v>3.5010000000000006E-3</v>
      </c>
      <c r="E66" s="26">
        <f t="shared" si="6"/>
        <v>70.02000000000001</v>
      </c>
      <c r="F66" s="26">
        <f t="shared" si="7"/>
        <v>2570.02</v>
      </c>
      <c r="G66" s="13">
        <f t="shared" si="12"/>
        <v>0.9850504815998955</v>
      </c>
      <c r="H66" s="26">
        <f t="shared" si="8"/>
        <v>2531.5994387213636</v>
      </c>
    </row>
    <row r="67" spans="1:8" x14ac:dyDescent="0.25">
      <c r="A67" s="5">
        <v>10</v>
      </c>
      <c r="B67" s="26">
        <f t="shared" si="9"/>
        <v>75000</v>
      </c>
      <c r="C67" s="26">
        <f t="shared" si="10"/>
        <v>2500</v>
      </c>
      <c r="D67" s="47">
        <f t="shared" si="11"/>
        <v>3.5010000000000006E-3</v>
      </c>
      <c r="E67" s="26">
        <f t="shared" si="6"/>
        <v>67.831875000000011</v>
      </c>
      <c r="F67" s="26">
        <f t="shared" si="7"/>
        <v>2567.8318749999999</v>
      </c>
      <c r="G67" s="13">
        <f t="shared" si="12"/>
        <v>0.98340328110404618</v>
      </c>
      <c r="H67" s="26">
        <f t="shared" si="8"/>
        <v>2525.2142911985547</v>
      </c>
    </row>
    <row r="68" spans="1:8" x14ac:dyDescent="0.25">
      <c r="A68" s="5">
        <v>11</v>
      </c>
      <c r="B68" s="26">
        <f t="shared" si="9"/>
        <v>72500</v>
      </c>
      <c r="C68" s="26">
        <f t="shared" si="10"/>
        <v>2500</v>
      </c>
      <c r="D68" s="47">
        <f t="shared" si="11"/>
        <v>3.5010000000000006E-3</v>
      </c>
      <c r="E68" s="26">
        <f t="shared" si="6"/>
        <v>65.643750000000011</v>
      </c>
      <c r="F68" s="26">
        <f t="shared" si="7"/>
        <v>2565.6437500000002</v>
      </c>
      <c r="G68" s="13">
        <f t="shared" si="12"/>
        <v>0.98175883505532846</v>
      </c>
      <c r="H68" s="26">
        <f t="shared" si="8"/>
        <v>2518.8434191669844</v>
      </c>
    </row>
    <row r="69" spans="1:8" x14ac:dyDescent="0.25">
      <c r="A69" s="5">
        <v>12</v>
      </c>
      <c r="B69" s="26">
        <f t="shared" si="9"/>
        <v>70000</v>
      </c>
      <c r="C69" s="26">
        <f t="shared" si="10"/>
        <v>2500</v>
      </c>
      <c r="D69" s="47">
        <f t="shared" si="11"/>
        <v>3.5010000000000006E-3</v>
      </c>
      <c r="E69" s="26">
        <f t="shared" si="6"/>
        <v>63.455625000000012</v>
      </c>
      <c r="F69" s="26">
        <f t="shared" si="7"/>
        <v>2563.4556250000001</v>
      </c>
      <c r="G69" s="13">
        <f t="shared" si="12"/>
        <v>0.98011713884775842</v>
      </c>
      <c r="H69" s="26">
        <f t="shared" si="8"/>
        <v>2512.4867927381924</v>
      </c>
    </row>
    <row r="70" spans="1:8" x14ac:dyDescent="0.25">
      <c r="A70" s="5">
        <v>13</v>
      </c>
      <c r="B70" s="26">
        <f t="shared" si="9"/>
        <v>67500</v>
      </c>
      <c r="C70" s="26">
        <f t="shared" si="10"/>
        <v>2500</v>
      </c>
      <c r="D70" s="47">
        <f t="shared" si="11"/>
        <v>3.5010000000000006E-3</v>
      </c>
      <c r="E70" s="26">
        <f t="shared" si="6"/>
        <v>61.267500000000013</v>
      </c>
      <c r="F70" s="26">
        <f t="shared" si="7"/>
        <v>2561.2674999999999</v>
      </c>
      <c r="G70" s="13">
        <f t="shared" si="12"/>
        <v>0.97847818788305418</v>
      </c>
      <c r="H70" s="26">
        <f t="shared" si="8"/>
        <v>2506.1443820837603</v>
      </c>
    </row>
    <row r="71" spans="1:8" x14ac:dyDescent="0.25">
      <c r="A71" s="5">
        <v>14</v>
      </c>
      <c r="B71" s="26">
        <f t="shared" si="9"/>
        <v>65000</v>
      </c>
      <c r="C71" s="26">
        <f t="shared" si="10"/>
        <v>2500</v>
      </c>
      <c r="D71" s="47">
        <f t="shared" si="11"/>
        <v>3.5010000000000006E-3</v>
      </c>
      <c r="E71" s="26">
        <f t="shared" si="6"/>
        <v>59.079375000000013</v>
      </c>
      <c r="F71" s="26">
        <f t="shared" si="7"/>
        <v>2559.0793749999998</v>
      </c>
      <c r="G71" s="13">
        <f t="shared" si="12"/>
        <v>0.9768419775706233</v>
      </c>
      <c r="H71" s="26">
        <f t="shared" si="8"/>
        <v>2499.8161574351943</v>
      </c>
    </row>
    <row r="72" spans="1:8" x14ac:dyDescent="0.25">
      <c r="A72" s="5">
        <v>15</v>
      </c>
      <c r="B72" s="26">
        <f t="shared" si="9"/>
        <v>62500</v>
      </c>
      <c r="C72" s="26">
        <f t="shared" si="10"/>
        <v>2500</v>
      </c>
      <c r="D72" s="47">
        <f t="shared" si="11"/>
        <v>3.5010000000000006E-3</v>
      </c>
      <c r="E72" s="26">
        <f t="shared" si="6"/>
        <v>56.891250000000014</v>
      </c>
      <c r="F72" s="26">
        <f t="shared" si="7"/>
        <v>2556.8912500000001</v>
      </c>
      <c r="G72" s="13">
        <f t="shared" si="12"/>
        <v>0.97520850332754971</v>
      </c>
      <c r="H72" s="26">
        <f t="shared" si="8"/>
        <v>2493.5020890838077</v>
      </c>
    </row>
    <row r="73" spans="1:8" x14ac:dyDescent="0.25">
      <c r="A73" s="2">
        <v>16</v>
      </c>
      <c r="B73" s="26">
        <f t="shared" si="9"/>
        <v>60000</v>
      </c>
      <c r="C73" s="26">
        <f t="shared" si="10"/>
        <v>2500</v>
      </c>
      <c r="D73" s="47">
        <f t="shared" si="11"/>
        <v>3.5010000000000006E-3</v>
      </c>
      <c r="E73" s="26">
        <f t="shared" si="6"/>
        <v>54.703125000000007</v>
      </c>
      <c r="F73" s="26">
        <f t="shared" si="7"/>
        <v>2554.703125</v>
      </c>
      <c r="G73" s="13">
        <f t="shared" si="12"/>
        <v>0.97357776057858048</v>
      </c>
      <c r="H73" s="26">
        <f t="shared" si="8"/>
        <v>2487.2021473806012</v>
      </c>
    </row>
    <row r="74" spans="1:8" x14ac:dyDescent="0.25">
      <c r="A74" s="2">
        <v>17</v>
      </c>
      <c r="B74" s="26">
        <f t="shared" si="9"/>
        <v>57500</v>
      </c>
      <c r="C74" s="26">
        <f t="shared" si="10"/>
        <v>2500</v>
      </c>
      <c r="D74" s="47">
        <f t="shared" si="11"/>
        <v>3.5010000000000006E-3</v>
      </c>
      <c r="E74" s="26">
        <f t="shared" si="6"/>
        <v>52.515000000000008</v>
      </c>
      <c r="F74" s="26">
        <f t="shared" si="7"/>
        <v>2552.5149999999999</v>
      </c>
      <c r="G74" s="13">
        <f t="shared" si="12"/>
        <v>0.97194974475611395</v>
      </c>
      <c r="H74" s="26">
        <f t="shared" si="8"/>
        <v>2480.9163027361519</v>
      </c>
    </row>
    <row r="75" spans="1:8" x14ac:dyDescent="0.25">
      <c r="A75" s="2">
        <v>18</v>
      </c>
      <c r="B75" s="26">
        <f t="shared" si="9"/>
        <v>55000</v>
      </c>
      <c r="C75" s="26">
        <f t="shared" si="10"/>
        <v>2500</v>
      </c>
      <c r="D75" s="47">
        <f t="shared" si="11"/>
        <v>3.5010000000000006E-3</v>
      </c>
      <c r="E75" s="26">
        <f t="shared" si="6"/>
        <v>50.326875000000008</v>
      </c>
      <c r="F75" s="26">
        <f t="shared" si="7"/>
        <v>2550.3268750000002</v>
      </c>
      <c r="G75" s="13">
        <f t="shared" si="12"/>
        <v>0.97032445130018607</v>
      </c>
      <c r="H75" s="26">
        <f t="shared" si="8"/>
        <v>2474.6445256204934</v>
      </c>
    </row>
    <row r="76" spans="1:8" x14ac:dyDescent="0.25">
      <c r="A76" s="2">
        <v>19</v>
      </c>
      <c r="B76" s="26">
        <f t="shared" si="9"/>
        <v>52500</v>
      </c>
      <c r="C76" s="26">
        <f t="shared" si="10"/>
        <v>2500</v>
      </c>
      <c r="D76" s="47">
        <f t="shared" si="11"/>
        <v>3.5010000000000006E-3</v>
      </c>
      <c r="E76" s="26">
        <f t="shared" si="6"/>
        <v>48.138750000000009</v>
      </c>
      <c r="F76" s="26">
        <f t="shared" si="7"/>
        <v>2548.1387500000001</v>
      </c>
      <c r="G76" s="13">
        <f t="shared" si="12"/>
        <v>0.96870187565845811</v>
      </c>
      <c r="H76" s="26">
        <f t="shared" si="8"/>
        <v>2468.3867865629991</v>
      </c>
    </row>
    <row r="77" spans="1:8" x14ac:dyDescent="0.25">
      <c r="A77" s="2">
        <v>20</v>
      </c>
      <c r="B77" s="26">
        <f t="shared" si="9"/>
        <v>50000</v>
      </c>
      <c r="C77" s="26">
        <f t="shared" si="10"/>
        <v>2500</v>
      </c>
      <c r="D77" s="47">
        <f t="shared" si="11"/>
        <v>3.5010000000000006E-3</v>
      </c>
      <c r="E77" s="26">
        <f t="shared" si="6"/>
        <v>45.950625000000009</v>
      </c>
      <c r="F77" s="26">
        <f t="shared" si="7"/>
        <v>2545.9506249999999</v>
      </c>
      <c r="G77" s="13">
        <f t="shared" si="12"/>
        <v>0.96708201328620369</v>
      </c>
      <c r="H77" s="26">
        <f t="shared" si="8"/>
        <v>2462.1430561522684</v>
      </c>
    </row>
    <row r="78" spans="1:8" x14ac:dyDescent="0.25">
      <c r="A78" s="2">
        <v>21</v>
      </c>
      <c r="B78" s="26">
        <f t="shared" si="9"/>
        <v>47500</v>
      </c>
      <c r="C78" s="26">
        <f t="shared" si="10"/>
        <v>2500</v>
      </c>
      <c r="D78" s="47">
        <f t="shared" si="11"/>
        <v>3.5010000000000006E-3</v>
      </c>
      <c r="E78" s="26">
        <f t="shared" si="6"/>
        <v>43.76250000000001</v>
      </c>
      <c r="F78" s="26">
        <f t="shared" si="7"/>
        <v>2543.7624999999998</v>
      </c>
      <c r="G78" s="13">
        <f t="shared" si="12"/>
        <v>0.96546485964629603</v>
      </c>
      <c r="H78" s="26">
        <f t="shared" si="8"/>
        <v>2455.913305036011</v>
      </c>
    </row>
    <row r="79" spans="1:8" x14ac:dyDescent="0.25">
      <c r="A79" s="2">
        <v>22</v>
      </c>
      <c r="B79" s="26">
        <f t="shared" si="9"/>
        <v>45000</v>
      </c>
      <c r="C79" s="26">
        <f t="shared" si="10"/>
        <v>2500</v>
      </c>
      <c r="D79" s="47">
        <f t="shared" si="11"/>
        <v>3.5010000000000006E-3</v>
      </c>
      <c r="E79" s="26">
        <f t="shared" si="6"/>
        <v>41.574375000000011</v>
      </c>
      <c r="F79" s="26">
        <f t="shared" si="7"/>
        <v>2541.5743750000001</v>
      </c>
      <c r="G79" s="13">
        <f t="shared" si="12"/>
        <v>0.96385041020919549</v>
      </c>
      <c r="H79" s="26">
        <f t="shared" si="8"/>
        <v>2449.6975039209296</v>
      </c>
    </row>
    <row r="80" spans="1:8" x14ac:dyDescent="0.25">
      <c r="A80" s="2">
        <v>23</v>
      </c>
      <c r="B80" s="26">
        <f t="shared" si="9"/>
        <v>42500</v>
      </c>
      <c r="C80" s="26">
        <f t="shared" si="10"/>
        <v>2500</v>
      </c>
      <c r="D80" s="47">
        <f t="shared" si="11"/>
        <v>3.5010000000000006E-3</v>
      </c>
      <c r="E80" s="26">
        <f t="shared" si="6"/>
        <v>39.386250000000004</v>
      </c>
      <c r="F80" s="26">
        <f t="shared" si="7"/>
        <v>2539.38625</v>
      </c>
      <c r="G80" s="13">
        <f t="shared" si="12"/>
        <v>0.96223866045293682</v>
      </c>
      <c r="H80" s="26">
        <f t="shared" si="8"/>
        <v>2443.4956235726067</v>
      </c>
    </row>
    <row r="81" spans="1:8" x14ac:dyDescent="0.25">
      <c r="A81" s="2">
        <v>24</v>
      </c>
      <c r="B81" s="26">
        <f t="shared" si="9"/>
        <v>40000</v>
      </c>
      <c r="C81" s="26">
        <f t="shared" si="10"/>
        <v>2500</v>
      </c>
      <c r="D81" s="47">
        <f t="shared" si="11"/>
        <v>3.5010000000000006E-3</v>
      </c>
      <c r="E81" s="26">
        <f t="shared" si="6"/>
        <v>37.198125000000005</v>
      </c>
      <c r="F81" s="26">
        <f t="shared" si="7"/>
        <v>2537.1981249999999</v>
      </c>
      <c r="G81" s="13">
        <f t="shared" si="12"/>
        <v>0.96062960586311608</v>
      </c>
      <c r="H81" s="26">
        <f t="shared" si="8"/>
        <v>2437.3076348153868</v>
      </c>
    </row>
    <row r="82" spans="1:8" x14ac:dyDescent="0.25">
      <c r="A82" s="2">
        <v>25</v>
      </c>
      <c r="B82" s="26">
        <f t="shared" si="9"/>
        <v>37500</v>
      </c>
      <c r="C82" s="26">
        <f t="shared" si="10"/>
        <v>2500</v>
      </c>
      <c r="D82" s="47">
        <f t="shared" si="11"/>
        <v>3.5010000000000006E-3</v>
      </c>
      <c r="E82" s="26">
        <f t="shared" si="6"/>
        <v>35.010000000000005</v>
      </c>
      <c r="F82" s="26">
        <f t="shared" si="7"/>
        <v>2535.0100000000002</v>
      </c>
      <c r="G82" s="13">
        <f t="shared" si="12"/>
        <v>0.95902324193287847</v>
      </c>
      <c r="H82" s="26">
        <f t="shared" si="8"/>
        <v>2431.1335085322667</v>
      </c>
    </row>
    <row r="83" spans="1:8" x14ac:dyDescent="0.25">
      <c r="A83" s="2">
        <v>26</v>
      </c>
      <c r="B83" s="26">
        <f t="shared" si="9"/>
        <v>35000</v>
      </c>
      <c r="C83" s="26">
        <f t="shared" si="10"/>
        <v>2500</v>
      </c>
      <c r="D83" s="47">
        <f t="shared" si="11"/>
        <v>3.5010000000000006E-3</v>
      </c>
      <c r="E83" s="26">
        <f t="shared" si="6"/>
        <v>32.821875000000006</v>
      </c>
      <c r="F83" s="26">
        <f t="shared" si="7"/>
        <v>2532.8218750000001</v>
      </c>
      <c r="G83" s="13">
        <f t="shared" si="12"/>
        <v>0.95741956416290552</v>
      </c>
      <c r="H83" s="26">
        <f t="shared" si="8"/>
        <v>2424.9732156647733</v>
      </c>
    </row>
    <row r="84" spans="1:8" x14ac:dyDescent="0.25">
      <c r="A84" s="2">
        <v>27</v>
      </c>
      <c r="B84" s="26">
        <f t="shared" si="9"/>
        <v>32500</v>
      </c>
      <c r="C84" s="26">
        <f t="shared" si="10"/>
        <v>2500</v>
      </c>
      <c r="D84" s="47">
        <f t="shared" si="11"/>
        <v>3.5010000000000006E-3</v>
      </c>
      <c r="E84" s="26">
        <f t="shared" si="6"/>
        <v>30.633750000000006</v>
      </c>
      <c r="F84" s="26">
        <f t="shared" si="7"/>
        <v>2530.63375</v>
      </c>
      <c r="G84" s="13">
        <f t="shared" si="12"/>
        <v>0.95581856806140264</v>
      </c>
      <c r="H84" s="26">
        <f t="shared" si="8"/>
        <v>2418.8267272128573</v>
      </c>
    </row>
    <row r="85" spans="1:8" x14ac:dyDescent="0.25">
      <c r="A85" s="2">
        <v>28</v>
      </c>
      <c r="B85" s="26">
        <f t="shared" si="9"/>
        <v>30000</v>
      </c>
      <c r="C85" s="26">
        <f t="shared" si="10"/>
        <v>2500</v>
      </c>
      <c r="D85" s="47">
        <f t="shared" si="11"/>
        <v>3.5010000000000006E-3</v>
      </c>
      <c r="E85" s="26">
        <f t="shared" si="6"/>
        <v>28.445625000000007</v>
      </c>
      <c r="F85" s="26">
        <f t="shared" si="7"/>
        <v>2528.4456249999998</v>
      </c>
      <c r="G85" s="13">
        <f t="shared" si="12"/>
        <v>0.95422024914408621</v>
      </c>
      <c r="H85" s="26">
        <f t="shared" si="8"/>
        <v>2412.6940142347744</v>
      </c>
    </row>
    <row r="86" spans="1:8" x14ac:dyDescent="0.25">
      <c r="A86" s="2">
        <v>29</v>
      </c>
      <c r="B86" s="26">
        <f t="shared" si="9"/>
        <v>27500</v>
      </c>
      <c r="C86" s="26">
        <f t="shared" si="10"/>
        <v>2500</v>
      </c>
      <c r="D86" s="47">
        <f t="shared" si="11"/>
        <v>3.5010000000000006E-3</v>
      </c>
      <c r="E86" s="26">
        <f t="shared" si="6"/>
        <v>26.257500000000004</v>
      </c>
      <c r="F86" s="26">
        <f t="shared" si="7"/>
        <v>2526.2575000000002</v>
      </c>
      <c r="G86" s="13">
        <f t="shared" si="12"/>
        <v>0.95262460293417139</v>
      </c>
      <c r="H86" s="26">
        <f t="shared" si="8"/>
        <v>2406.5750478469727</v>
      </c>
    </row>
    <row r="87" spans="1:8" x14ac:dyDescent="0.25">
      <c r="A87" s="2">
        <v>30</v>
      </c>
      <c r="B87" s="26">
        <f t="shared" si="9"/>
        <v>25000</v>
      </c>
      <c r="C87" s="26">
        <f t="shared" si="10"/>
        <v>2500</v>
      </c>
      <c r="D87" s="47">
        <f t="shared" si="11"/>
        <v>3.5010000000000006E-3</v>
      </c>
      <c r="E87" s="26">
        <f t="shared" si="6"/>
        <v>24.069375000000004</v>
      </c>
      <c r="F87" s="26">
        <f t="shared" si="7"/>
        <v>2524.069375</v>
      </c>
      <c r="G87" s="13">
        <f t="shared" si="12"/>
        <v>0.95103162496235938</v>
      </c>
      <c r="H87" s="26">
        <f t="shared" si="8"/>
        <v>2400.4697992239767</v>
      </c>
    </row>
    <row r="88" spans="1:8" x14ac:dyDescent="0.25">
      <c r="A88" s="2">
        <v>31</v>
      </c>
      <c r="B88" s="26">
        <f t="shared" si="9"/>
        <v>22500</v>
      </c>
      <c r="C88" s="26">
        <f t="shared" si="10"/>
        <v>2500</v>
      </c>
      <c r="D88" s="47">
        <f t="shared" si="11"/>
        <v>3.5010000000000006E-3</v>
      </c>
      <c r="E88" s="26">
        <f t="shared" si="6"/>
        <v>21.881250000000005</v>
      </c>
      <c r="F88" s="26">
        <f t="shared" si="7"/>
        <v>2521.8812499999999</v>
      </c>
      <c r="G88" s="13">
        <f t="shared" si="12"/>
        <v>0.94944131076682503</v>
      </c>
      <c r="H88" s="26">
        <f t="shared" si="8"/>
        <v>2394.3782395982789</v>
      </c>
    </row>
    <row r="89" spans="1:8" x14ac:dyDescent="0.25">
      <c r="A89" s="2">
        <v>32</v>
      </c>
      <c r="B89" s="26">
        <f t="shared" si="9"/>
        <v>20000</v>
      </c>
      <c r="C89" s="26">
        <f t="shared" si="10"/>
        <v>2500</v>
      </c>
      <c r="D89" s="47">
        <f t="shared" si="11"/>
        <v>3.5010000000000006E-3</v>
      </c>
      <c r="E89" s="26">
        <f t="shared" si="6"/>
        <v>19.693125000000002</v>
      </c>
      <c r="F89" s="26">
        <f t="shared" si="7"/>
        <v>2519.6931249999998</v>
      </c>
      <c r="G89" s="13">
        <f t="shared" si="12"/>
        <v>0.94785365589320381</v>
      </c>
      <c r="H89" s="26">
        <f t="shared" si="8"/>
        <v>2388.3003402602212</v>
      </c>
    </row>
    <row r="90" spans="1:8" x14ac:dyDescent="0.25">
      <c r="A90" s="2">
        <v>33</v>
      </c>
      <c r="B90" s="26">
        <f t="shared" si="9"/>
        <v>17500</v>
      </c>
      <c r="C90" s="26">
        <f t="shared" si="10"/>
        <v>2500</v>
      </c>
      <c r="D90" s="47">
        <f t="shared" si="11"/>
        <v>3.5010000000000006E-3</v>
      </c>
      <c r="E90" s="26">
        <f t="shared" si="6"/>
        <v>17.505000000000003</v>
      </c>
      <c r="F90" s="26">
        <f t="shared" si="7"/>
        <v>2517.5050000000001</v>
      </c>
      <c r="G90" s="13">
        <f t="shared" si="12"/>
        <v>0.94626865589458031</v>
      </c>
      <c r="H90" s="26">
        <f t="shared" si="8"/>
        <v>2382.2360725578856</v>
      </c>
    </row>
    <row r="91" spans="1:8" x14ac:dyDescent="0.25">
      <c r="A91" s="2">
        <v>34</v>
      </c>
      <c r="B91" s="26">
        <f t="shared" si="9"/>
        <v>15000</v>
      </c>
      <c r="C91" s="26">
        <f t="shared" si="10"/>
        <v>2500</v>
      </c>
      <c r="D91" s="47">
        <f t="shared" si="11"/>
        <v>3.5010000000000006E-3</v>
      </c>
      <c r="E91" s="26">
        <f t="shared" si="6"/>
        <v>15.316875000000003</v>
      </c>
      <c r="F91" s="26">
        <f t="shared" si="7"/>
        <v>2515.316875</v>
      </c>
      <c r="G91" s="13">
        <f t="shared" si="12"/>
        <v>0.94468630633147499</v>
      </c>
      <c r="H91" s="26">
        <f t="shared" si="8"/>
        <v>2376.1854078969782</v>
      </c>
    </row>
    <row r="92" spans="1:8" x14ac:dyDescent="0.25">
      <c r="A92" s="2">
        <v>35</v>
      </c>
      <c r="B92" s="26">
        <f t="shared" si="9"/>
        <v>12500</v>
      </c>
      <c r="C92" s="26">
        <f t="shared" si="10"/>
        <v>2500</v>
      </c>
      <c r="D92" s="47">
        <f t="shared" si="11"/>
        <v>3.5010000000000006E-3</v>
      </c>
      <c r="E92" s="26">
        <f t="shared" si="6"/>
        <v>13.128750000000002</v>
      </c>
      <c r="F92" s="26">
        <f t="shared" si="7"/>
        <v>2513.1287499999999</v>
      </c>
      <c r="G92" s="13">
        <f t="shared" si="12"/>
        <v>0.94310660277183223</v>
      </c>
      <c r="H92" s="26">
        <f t="shared" si="8"/>
        <v>2370.1483177407213</v>
      </c>
    </row>
    <row r="93" spans="1:8" x14ac:dyDescent="0.25">
      <c r="A93" s="2">
        <v>36</v>
      </c>
      <c r="B93" s="26">
        <f t="shared" si="9"/>
        <v>10000</v>
      </c>
      <c r="C93" s="26">
        <f t="shared" si="10"/>
        <v>2500</v>
      </c>
      <c r="D93" s="47">
        <f t="shared" si="11"/>
        <v>3.5010000000000006E-3</v>
      </c>
      <c r="E93" s="26">
        <f t="shared" si="6"/>
        <v>10.940625000000002</v>
      </c>
      <c r="F93" s="26">
        <f t="shared" si="7"/>
        <v>2510.9406250000002</v>
      </c>
      <c r="G93" s="13">
        <f t="shared" si="12"/>
        <v>0.94152954079100715</v>
      </c>
      <c r="H93" s="26">
        <f t="shared" si="8"/>
        <v>2364.1247736097348</v>
      </c>
    </row>
    <row r="94" spans="1:8" x14ac:dyDescent="0.25">
      <c r="A94" s="2">
        <v>37</v>
      </c>
      <c r="B94" s="26">
        <f t="shared" si="9"/>
        <v>7500</v>
      </c>
      <c r="C94" s="26">
        <f t="shared" si="10"/>
        <v>2500</v>
      </c>
      <c r="D94" s="47">
        <f t="shared" si="11"/>
        <v>3.5010000000000006E-3</v>
      </c>
      <c r="E94" s="26">
        <f t="shared" si="6"/>
        <v>8.7525000000000013</v>
      </c>
      <c r="F94" s="26">
        <f t="shared" si="7"/>
        <v>2508.7525000000001</v>
      </c>
      <c r="G94" s="13">
        <f t="shared" si="12"/>
        <v>0.93995511597175441</v>
      </c>
      <c r="H94" s="26">
        <f t="shared" si="8"/>
        <v>2358.1147470819287</v>
      </c>
    </row>
    <row r="95" spans="1:8" x14ac:dyDescent="0.25">
      <c r="A95" s="2">
        <v>38</v>
      </c>
      <c r="B95" s="26">
        <f t="shared" si="9"/>
        <v>5000</v>
      </c>
      <c r="C95" s="26">
        <f t="shared" si="10"/>
        <v>2500</v>
      </c>
      <c r="D95" s="47">
        <f t="shared" si="11"/>
        <v>3.5010000000000006E-3</v>
      </c>
      <c r="E95" s="26">
        <f t="shared" si="6"/>
        <v>6.564375000000001</v>
      </c>
      <c r="F95" s="26">
        <f t="shared" si="7"/>
        <v>2506.5643749999999</v>
      </c>
      <c r="G95" s="13">
        <f t="shared" si="12"/>
        <v>0.93838332390421475</v>
      </c>
      <c r="H95" s="26">
        <f t="shared" si="8"/>
        <v>2352.1182097923906</v>
      </c>
    </row>
    <row r="96" spans="1:8" x14ac:dyDescent="0.25">
      <c r="A96" s="2">
        <v>39</v>
      </c>
      <c r="B96" s="26">
        <f t="shared" si="9"/>
        <v>2500</v>
      </c>
      <c r="C96" s="26">
        <f t="shared" si="10"/>
        <v>2500</v>
      </c>
      <c r="D96" s="47">
        <f t="shared" si="11"/>
        <v>3.5010000000000006E-3</v>
      </c>
      <c r="E96" s="26">
        <f t="shared" si="6"/>
        <v>4.3762500000000006</v>
      </c>
      <c r="F96" s="26">
        <f t="shared" si="7"/>
        <v>2504.3762499999998</v>
      </c>
      <c r="G96" s="13">
        <f t="shared" si="12"/>
        <v>0.93681416018590336</v>
      </c>
      <c r="H96" s="26">
        <f t="shared" si="8"/>
        <v>2346.1351334332717</v>
      </c>
    </row>
    <row r="97" spans="1:8" x14ac:dyDescent="0.25">
      <c r="A97" s="2">
        <v>40</v>
      </c>
      <c r="B97" s="26">
        <f t="shared" si="9"/>
        <v>0</v>
      </c>
      <c r="C97" s="26">
        <f t="shared" si="10"/>
        <v>2500</v>
      </c>
      <c r="D97" s="47">
        <f t="shared" si="11"/>
        <v>3.5010000000000006E-3</v>
      </c>
      <c r="E97" s="26">
        <f t="shared" si="6"/>
        <v>2.1881250000000003</v>
      </c>
      <c r="F97" s="26">
        <f t="shared" si="7"/>
        <v>2502.1881250000001</v>
      </c>
      <c r="G97" s="13">
        <f t="shared" si="12"/>
        <v>0.93524762042169696</v>
      </c>
      <c r="H97" s="26">
        <f t="shared" si="8"/>
        <v>2340.1654897536778</v>
      </c>
    </row>
    <row r="98" spans="1:8" x14ac:dyDescent="0.25">
      <c r="B98" s="26"/>
      <c r="C98" s="26"/>
    </row>
    <row r="99" spans="1:8" x14ac:dyDescent="0.25">
      <c r="B99" s="26"/>
      <c r="C99" s="26"/>
      <c r="D99" s="6"/>
      <c r="E99" s="27" t="s">
        <v>27</v>
      </c>
      <c r="F99" s="26"/>
      <c r="G99" s="14" t="s">
        <v>47</v>
      </c>
      <c r="H99" s="28">
        <f>SUM(H58:H98)</f>
        <v>98398.276291152593</v>
      </c>
    </row>
    <row r="100" spans="1:8" x14ac:dyDescent="0.25">
      <c r="B100" s="26"/>
      <c r="C100" s="26"/>
      <c r="D100" s="6"/>
      <c r="E100" s="27"/>
      <c r="F100" s="26"/>
      <c r="G100" s="13"/>
      <c r="H100" s="28"/>
    </row>
    <row r="101" spans="1:8" x14ac:dyDescent="0.25">
      <c r="B101" s="26"/>
      <c r="C101" s="26"/>
      <c r="D101" s="6"/>
      <c r="E101" s="26"/>
      <c r="F101" s="26"/>
      <c r="G101" s="13"/>
    </row>
    <row r="102" spans="1:8" x14ac:dyDescent="0.25">
      <c r="A102" s="7" t="s">
        <v>31</v>
      </c>
      <c r="B102" s="26"/>
      <c r="C102" s="26"/>
      <c r="D102" s="11" t="s">
        <v>47</v>
      </c>
      <c r="E102" s="26">
        <f>+H49</f>
        <v>102853.96221957773</v>
      </c>
      <c r="F102" s="27" t="s">
        <v>32</v>
      </c>
      <c r="G102" s="13"/>
    </row>
    <row r="103" spans="1:8" x14ac:dyDescent="0.25">
      <c r="A103" s="7" t="s">
        <v>33</v>
      </c>
      <c r="B103" s="26"/>
      <c r="C103" s="26"/>
      <c r="D103" s="11" t="s">
        <v>47</v>
      </c>
      <c r="E103" s="26">
        <f>+H99</f>
        <v>98398.276291152593</v>
      </c>
      <c r="F103" s="27" t="s">
        <v>34</v>
      </c>
      <c r="G103" s="13"/>
    </row>
    <row r="104" spans="1:8" x14ac:dyDescent="0.25">
      <c r="D104" s="15"/>
      <c r="E104" s="29" t="s">
        <v>35</v>
      </c>
    </row>
    <row r="105" spans="1:8" x14ac:dyDescent="0.25">
      <c r="B105" s="143" t="s">
        <v>36</v>
      </c>
      <c r="C105" s="144"/>
      <c r="D105" s="15" t="s">
        <v>47</v>
      </c>
      <c r="E105" s="28">
        <f>E102-E103</f>
        <v>4455.6859284251404</v>
      </c>
      <c r="F105" s="24"/>
      <c r="G105" s="30"/>
      <c r="H105" s="20"/>
    </row>
    <row r="106" spans="1:8" x14ac:dyDescent="0.25">
      <c r="B106" s="143" t="s">
        <v>36</v>
      </c>
      <c r="C106" s="144"/>
      <c r="D106" s="15" t="s">
        <v>48</v>
      </c>
      <c r="E106" s="31">
        <f>+E105/E102</f>
        <v>4.3320508342818351E-2</v>
      </c>
      <c r="F106" s="37" t="s">
        <v>51</v>
      </c>
      <c r="G106" s="16"/>
      <c r="H106" s="20"/>
    </row>
    <row r="107" spans="1:8" ht="15.75" thickBot="1" x14ac:dyDescent="0.3"/>
    <row r="108" spans="1:8" ht="15.75" thickBot="1" x14ac:dyDescent="0.3">
      <c r="C108" s="32" t="s">
        <v>45</v>
      </c>
      <c r="D108" s="17"/>
      <c r="E108" s="18">
        <f>+E105</f>
        <v>4455.6859284251404</v>
      </c>
      <c r="F108" s="19" t="s">
        <v>37</v>
      </c>
    </row>
    <row r="110" spans="1:8" x14ac:dyDescent="0.25">
      <c r="A110" s="1" t="s">
        <v>38</v>
      </c>
      <c r="C110" s="20" t="s">
        <v>64</v>
      </c>
      <c r="E110" s="33"/>
    </row>
    <row r="111" spans="1:8" x14ac:dyDescent="0.25">
      <c r="A111" s="1" t="s">
        <v>39</v>
      </c>
      <c r="B111" s="34" t="s">
        <v>65</v>
      </c>
    </row>
    <row r="112" spans="1:8" x14ac:dyDescent="0.25">
      <c r="B112" s="27" t="s">
        <v>40</v>
      </c>
    </row>
    <row r="113" spans="1:6" x14ac:dyDescent="0.25">
      <c r="A113" s="1" t="s">
        <v>41</v>
      </c>
      <c r="B113" s="27" t="s">
        <v>53</v>
      </c>
      <c r="F113" s="51">
        <f>+CALCOLO!B2</f>
        <v>100000</v>
      </c>
    </row>
    <row r="114" spans="1:6" x14ac:dyDescent="0.25">
      <c r="A114" s="1" t="s">
        <v>42</v>
      </c>
      <c r="B114" s="35" t="s">
        <v>54</v>
      </c>
      <c r="F114" s="52">
        <f>CALCOLO!B4+CALCOLO!B6</f>
        <v>1.2399999999999998E-2</v>
      </c>
    </row>
    <row r="115" spans="1:6" x14ac:dyDescent="0.25">
      <c r="A115" s="1" t="s">
        <v>43</v>
      </c>
      <c r="B115" s="27" t="s">
        <v>52</v>
      </c>
      <c r="F115" s="38">
        <f>+F113*C116</f>
        <v>70000</v>
      </c>
    </row>
    <row r="116" spans="1:6" x14ac:dyDescent="0.25">
      <c r="B116" s="35" t="s">
        <v>57</v>
      </c>
      <c r="C116" s="53">
        <f>+CALCOLO!B3</f>
        <v>0.7</v>
      </c>
      <c r="D116" s="44" t="s">
        <v>56</v>
      </c>
      <c r="E116" s="39">
        <v>0</v>
      </c>
    </row>
    <row r="117" spans="1:6" x14ac:dyDescent="0.25">
      <c r="B117" s="35" t="s">
        <v>58</v>
      </c>
      <c r="C117" s="43">
        <f>100%-C116</f>
        <v>0.30000000000000004</v>
      </c>
      <c r="D117" s="44" t="s">
        <v>56</v>
      </c>
      <c r="E117" s="52">
        <f>+CALCOLO!B5+CALCOLO!B6</f>
        <v>1.167E-2</v>
      </c>
      <c r="F117" s="42" t="s">
        <v>62</v>
      </c>
    </row>
    <row r="118" spans="1:6" x14ac:dyDescent="0.25">
      <c r="A118" s="1" t="s">
        <v>44</v>
      </c>
      <c r="B118" s="35" t="s">
        <v>55</v>
      </c>
      <c r="D118" s="40">
        <f ca="1">TODAY()</f>
        <v>43776</v>
      </c>
      <c r="E118" s="39">
        <f>(+E117*C117)+(E116*C116)</f>
        <v>3.5010000000000006E-3</v>
      </c>
    </row>
    <row r="119" spans="1:6" x14ac:dyDescent="0.25">
      <c r="D119" s="41"/>
    </row>
    <row r="122" spans="1:6" x14ac:dyDescent="0.25">
      <c r="E122" s="45"/>
    </row>
  </sheetData>
  <mergeCells count="2">
    <mergeCell ref="B105:C105"/>
    <mergeCell ref="B106:C106"/>
  </mergeCells>
  <phoneticPr fontId="0" type="noConversion"/>
  <hyperlinks>
    <hyperlink ref="A2" r:id="rId1" tooltip="Tasso di rif. UE"/>
    <hyperlink ref="A52" r:id="rId2"/>
  </hyperlinks>
  <pageMargins left="0.78740157480314965" right="0.78740157480314965" top="0.59055118110236227" bottom="0.59055118110236227" header="0.31496062992125984" footer="0.51181102362204722"/>
  <pageSetup paperSize="9" scale="44" orientation="portrait" r:id="rId3"/>
  <headerFooter alignWithMargins="0">
    <oddHeader>&amp;C&amp;"Times New Roman,Normale"&amp;11Calcolo ESL e de minimis  al 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162"/>
  <sheetViews>
    <sheetView topLeftCell="A124" workbookViewId="0">
      <selection activeCell="G151" sqref="G151"/>
    </sheetView>
  </sheetViews>
  <sheetFormatPr defaultColWidth="12.5703125" defaultRowHeight="15" x14ac:dyDescent="0.25"/>
  <cols>
    <col min="1" max="1" width="7" style="2" customWidth="1"/>
    <col min="2" max="2" width="19.140625" style="21" customWidth="1"/>
    <col min="3" max="3" width="14.28515625" style="21" bestFit="1" customWidth="1"/>
    <col min="4" max="4" width="10.140625" style="2" bestFit="1" customWidth="1"/>
    <col min="5" max="5" width="13.5703125" style="21" customWidth="1"/>
    <col min="6" max="6" width="13.140625" style="21" bestFit="1" customWidth="1"/>
    <col min="7" max="7" width="13" style="8" bestFit="1" customWidth="1"/>
    <col min="8" max="8" width="15.42578125" style="21" bestFit="1" customWidth="1"/>
    <col min="9" max="9" width="23.140625" style="3" customWidth="1"/>
    <col min="10" max="16384" width="12.5703125" style="2"/>
  </cols>
  <sheetData>
    <row r="1" spans="1:8" x14ac:dyDescent="0.25">
      <c r="A1" s="1" t="s">
        <v>1</v>
      </c>
    </row>
    <row r="2" spans="1:8" x14ac:dyDescent="0.25">
      <c r="A2" s="36" t="s">
        <v>49</v>
      </c>
    </row>
    <row r="3" spans="1:8" x14ac:dyDescent="0.25">
      <c r="A3" s="9" t="s">
        <v>2</v>
      </c>
      <c r="B3" s="22" t="s">
        <v>3</v>
      </c>
      <c r="C3" s="22" t="s">
        <v>4</v>
      </c>
      <c r="D3" s="9" t="s">
        <v>5</v>
      </c>
      <c r="E3" s="22" t="s">
        <v>6</v>
      </c>
      <c r="F3" s="22" t="s">
        <v>7</v>
      </c>
      <c r="G3" s="10" t="s">
        <v>8</v>
      </c>
      <c r="H3" s="22" t="s">
        <v>9</v>
      </c>
    </row>
    <row r="4" spans="1:8" x14ac:dyDescent="0.25">
      <c r="A4" s="4" t="s">
        <v>10</v>
      </c>
      <c r="B4" s="23" t="s">
        <v>11</v>
      </c>
      <c r="C4" s="24" t="s">
        <v>12</v>
      </c>
      <c r="D4" s="4" t="s">
        <v>13</v>
      </c>
      <c r="E4" s="23" t="s">
        <v>14</v>
      </c>
      <c r="F4" s="23" t="s">
        <v>0</v>
      </c>
      <c r="G4" s="12" t="s">
        <v>15</v>
      </c>
      <c r="H4" s="23" t="s">
        <v>0</v>
      </c>
    </row>
    <row r="5" spans="1:8" x14ac:dyDescent="0.25">
      <c r="A5" s="4" t="s">
        <v>16</v>
      </c>
      <c r="B5" s="25" t="s">
        <v>17</v>
      </c>
      <c r="D5" s="1" t="s">
        <v>18</v>
      </c>
      <c r="E5" s="23" t="s">
        <v>19</v>
      </c>
      <c r="F5" s="23" t="s">
        <v>20</v>
      </c>
      <c r="G5" s="12" t="s">
        <v>21</v>
      </c>
      <c r="H5" s="23" t="s">
        <v>22</v>
      </c>
    </row>
    <row r="6" spans="1:8" x14ac:dyDescent="0.25">
      <c r="A6" s="4" t="s">
        <v>23</v>
      </c>
      <c r="B6" s="23" t="s">
        <v>24</v>
      </c>
      <c r="D6" s="4" t="s">
        <v>25</v>
      </c>
      <c r="H6" s="23" t="s">
        <v>26</v>
      </c>
    </row>
    <row r="7" spans="1:8" x14ac:dyDescent="0.25">
      <c r="A7" s="4"/>
      <c r="B7" s="55">
        <f>+F153</f>
        <v>100000</v>
      </c>
      <c r="D7" s="4"/>
      <c r="H7" s="23"/>
    </row>
    <row r="8" spans="1:8" x14ac:dyDescent="0.25">
      <c r="A8" s="5">
        <v>1</v>
      </c>
      <c r="B8" s="26">
        <f>+B7-C8</f>
        <v>98333.333333333328</v>
      </c>
      <c r="C8" s="26">
        <f>+B7/60</f>
        <v>1666.6666666666667</v>
      </c>
      <c r="D8" s="46">
        <f>+F154</f>
        <v>1.2399999999999998E-2</v>
      </c>
      <c r="E8" s="26">
        <f t="shared" ref="E8:E47" si="0">(B7*D8)/4</f>
        <v>309.99999999999994</v>
      </c>
      <c r="F8" s="26">
        <f t="shared" ref="F8:F47" si="1">E8+C8</f>
        <v>1976.6666666666667</v>
      </c>
      <c r="G8" s="13">
        <f>POWER((1/((1+((D8-CALCOLO!$B$6+1%)/4)*1))),A8)</f>
        <v>0.99832780093343643</v>
      </c>
      <c r="H8" s="26">
        <f t="shared" ref="H8:H47" si="2">F8*G8</f>
        <v>1973.3612865117593</v>
      </c>
    </row>
    <row r="9" spans="1:8" x14ac:dyDescent="0.25">
      <c r="A9" s="5">
        <v>2</v>
      </c>
      <c r="B9" s="26">
        <f t="shared" ref="B9:B47" si="3">+B8-C8</f>
        <v>96666.666666666657</v>
      </c>
      <c r="C9" s="26">
        <f t="shared" ref="C9:D47" si="4">+C8</f>
        <v>1666.6666666666667</v>
      </c>
      <c r="D9" s="46">
        <f t="shared" si="4"/>
        <v>1.2399999999999998E-2</v>
      </c>
      <c r="E9" s="26">
        <f t="shared" si="0"/>
        <v>304.83333333333326</v>
      </c>
      <c r="F9" s="26">
        <f t="shared" si="1"/>
        <v>1971.5</v>
      </c>
      <c r="G9" s="13">
        <f>POWER((1/((1+((D9-CALCOLO!$B$6+1%)/4)*1))),A9)</f>
        <v>0.99665839811659107</v>
      </c>
      <c r="H9" s="26">
        <f t="shared" si="2"/>
        <v>1964.9120318868593</v>
      </c>
    </row>
    <row r="10" spans="1:8" x14ac:dyDescent="0.25">
      <c r="A10" s="5">
        <v>3</v>
      </c>
      <c r="B10" s="26">
        <f t="shared" si="3"/>
        <v>94999.999999999985</v>
      </c>
      <c r="C10" s="26">
        <f t="shared" si="4"/>
        <v>1666.6666666666667</v>
      </c>
      <c r="D10" s="46">
        <f t="shared" si="4"/>
        <v>1.2399999999999998E-2</v>
      </c>
      <c r="E10" s="26">
        <f t="shared" si="0"/>
        <v>299.66666666666657</v>
      </c>
      <c r="F10" s="26">
        <f t="shared" si="1"/>
        <v>1966.3333333333333</v>
      </c>
      <c r="G10" s="13">
        <f>POWER((1/((1+((D10-CALCOLO!$B$6+1%)/4)*1))),A10)</f>
        <v>0.99499178687357781</v>
      </c>
      <c r="H10" s="26">
        <f t="shared" si="2"/>
        <v>1956.4855169224118</v>
      </c>
    </row>
    <row r="11" spans="1:8" x14ac:dyDescent="0.25">
      <c r="A11" s="5">
        <v>4</v>
      </c>
      <c r="B11" s="26">
        <f t="shared" si="3"/>
        <v>93333.333333333314</v>
      </c>
      <c r="C11" s="26">
        <f t="shared" si="4"/>
        <v>1666.6666666666667</v>
      </c>
      <c r="D11" s="46">
        <f t="shared" si="4"/>
        <v>1.2399999999999998E-2</v>
      </c>
      <c r="E11" s="26">
        <f t="shared" si="0"/>
        <v>294.49999999999989</v>
      </c>
      <c r="F11" s="26">
        <f t="shared" si="1"/>
        <v>1961.1666666666665</v>
      </c>
      <c r="G11" s="13">
        <f>POWER((1/((1+((D11-CALCOLO!$B$6+1%)/4)*1))),A11)</f>
        <v>0.99332796253632938</v>
      </c>
      <c r="H11" s="26">
        <f t="shared" si="2"/>
        <v>1948.0816891941645</v>
      </c>
    </row>
    <row r="12" spans="1:8" x14ac:dyDescent="0.25">
      <c r="A12" s="5">
        <v>5</v>
      </c>
      <c r="B12" s="26">
        <f t="shared" si="3"/>
        <v>91666.666666666642</v>
      </c>
      <c r="C12" s="26">
        <f t="shared" si="4"/>
        <v>1666.6666666666667</v>
      </c>
      <c r="D12" s="46">
        <f t="shared" si="4"/>
        <v>1.2399999999999998E-2</v>
      </c>
      <c r="E12" s="26">
        <f t="shared" si="0"/>
        <v>289.3333333333332</v>
      </c>
      <c r="F12" s="26">
        <f t="shared" si="1"/>
        <v>1956</v>
      </c>
      <c r="G12" s="13">
        <f>POWER((1/((1+((D12-CALCOLO!$B$6+1%)/4)*1))),A12)</f>
        <v>0.9916669204445846</v>
      </c>
      <c r="H12" s="26">
        <f t="shared" si="2"/>
        <v>1939.7004963896075</v>
      </c>
    </row>
    <row r="13" spans="1:8" x14ac:dyDescent="0.25">
      <c r="A13" s="5">
        <v>6</v>
      </c>
      <c r="B13" s="26">
        <f t="shared" si="3"/>
        <v>89999.999999999971</v>
      </c>
      <c r="C13" s="26">
        <f t="shared" si="4"/>
        <v>1666.6666666666667</v>
      </c>
      <c r="D13" s="46">
        <f t="shared" si="4"/>
        <v>1.2399999999999998E-2</v>
      </c>
      <c r="E13" s="26">
        <f t="shared" si="0"/>
        <v>284.16666666666652</v>
      </c>
      <c r="F13" s="26">
        <f t="shared" si="1"/>
        <v>1950.8333333333333</v>
      </c>
      <c r="G13" s="13">
        <f>POWER((1/((1+((D13-CALCOLO!$B$6+1%)/4)*1))),A13)</f>
        <v>0.99000865594587517</v>
      </c>
      <c r="H13" s="26">
        <f t="shared" si="2"/>
        <v>1931.3418863077447</v>
      </c>
    </row>
    <row r="14" spans="1:8" x14ac:dyDescent="0.25">
      <c r="A14" s="5">
        <v>7</v>
      </c>
      <c r="B14" s="26">
        <f t="shared" si="3"/>
        <v>88333.333333333299</v>
      </c>
      <c r="C14" s="26">
        <f t="shared" si="4"/>
        <v>1666.6666666666667</v>
      </c>
      <c r="D14" s="46">
        <f t="shared" si="4"/>
        <v>1.2399999999999998E-2</v>
      </c>
      <c r="E14" s="26">
        <f t="shared" si="0"/>
        <v>278.99999999999989</v>
      </c>
      <c r="F14" s="26">
        <f t="shared" si="1"/>
        <v>1945.6666666666665</v>
      </c>
      <c r="G14" s="13">
        <f>POWER((1/((1+((D14-CALCOLO!$B$6+1%)/4)*1))),A14)</f>
        <v>0.98835316439551268</v>
      </c>
      <c r="H14" s="26">
        <f t="shared" si="2"/>
        <v>1923.0058068588689</v>
      </c>
    </row>
    <row r="15" spans="1:8" x14ac:dyDescent="0.25">
      <c r="A15" s="5">
        <v>8</v>
      </c>
      <c r="B15" s="26">
        <f t="shared" si="3"/>
        <v>86666.666666666628</v>
      </c>
      <c r="C15" s="26">
        <f t="shared" si="4"/>
        <v>1666.6666666666667</v>
      </c>
      <c r="D15" s="46">
        <f t="shared" si="4"/>
        <v>1.2399999999999998E-2</v>
      </c>
      <c r="E15" s="26">
        <f t="shared" si="0"/>
        <v>273.8333333333332</v>
      </c>
      <c r="F15" s="26">
        <f t="shared" si="1"/>
        <v>1940.5</v>
      </c>
      <c r="G15" s="13">
        <f>POWER((1/((1+((D15-CALCOLO!$B$6+1%)/4)*1))),A15)</f>
        <v>0.9867004411565754</v>
      </c>
      <c r="H15" s="26">
        <f t="shared" si="2"/>
        <v>1914.6922060643346</v>
      </c>
    </row>
    <row r="16" spans="1:8" x14ac:dyDescent="0.25">
      <c r="A16" s="5">
        <v>9</v>
      </c>
      <c r="B16" s="26">
        <f t="shared" si="3"/>
        <v>84999.999999999956</v>
      </c>
      <c r="C16" s="26">
        <f t="shared" si="4"/>
        <v>1666.6666666666667</v>
      </c>
      <c r="D16" s="46">
        <f t="shared" si="4"/>
        <v>1.2399999999999998E-2</v>
      </c>
      <c r="E16" s="26">
        <f t="shared" si="0"/>
        <v>268.66666666666652</v>
      </c>
      <c r="F16" s="26">
        <f t="shared" si="1"/>
        <v>1935.3333333333333</v>
      </c>
      <c r="G16" s="13">
        <f>POWER((1/((1+((D16-CALCOLO!$B$6+1%)/4)*1))),A16)</f>
        <v>0.9850504815998955</v>
      </c>
      <c r="H16" s="26">
        <f t="shared" si="2"/>
        <v>1906.4010320563309</v>
      </c>
    </row>
    <row r="17" spans="1:8" x14ac:dyDescent="0.25">
      <c r="A17" s="5">
        <v>10</v>
      </c>
      <c r="B17" s="26">
        <f t="shared" si="3"/>
        <v>83333.333333333285</v>
      </c>
      <c r="C17" s="26">
        <f t="shared" si="4"/>
        <v>1666.6666666666667</v>
      </c>
      <c r="D17" s="46">
        <f t="shared" si="4"/>
        <v>1.2399999999999998E-2</v>
      </c>
      <c r="E17" s="26">
        <f t="shared" si="0"/>
        <v>263.49999999999983</v>
      </c>
      <c r="F17" s="26">
        <f t="shared" si="1"/>
        <v>1930.1666666666665</v>
      </c>
      <c r="G17" s="13">
        <f>POWER((1/((1+((D17-CALCOLO!$B$6+1%)/4)*1))),A17)</f>
        <v>0.98340328110404618</v>
      </c>
      <c r="H17" s="26">
        <f t="shared" si="2"/>
        <v>1898.1322330776597</v>
      </c>
    </row>
    <row r="18" spans="1:8" x14ac:dyDescent="0.25">
      <c r="A18" s="5">
        <v>11</v>
      </c>
      <c r="B18" s="26">
        <f t="shared" si="3"/>
        <v>81666.666666666613</v>
      </c>
      <c r="C18" s="26">
        <f t="shared" si="4"/>
        <v>1666.6666666666667</v>
      </c>
      <c r="D18" s="46">
        <f t="shared" si="4"/>
        <v>1.2399999999999998E-2</v>
      </c>
      <c r="E18" s="26">
        <f t="shared" si="0"/>
        <v>258.33333333333314</v>
      </c>
      <c r="F18" s="26">
        <f t="shared" si="1"/>
        <v>1925</v>
      </c>
      <c r="G18" s="13">
        <f>POWER((1/((1+((D18-CALCOLO!$B$6+1%)/4)*1))),A18)</f>
        <v>0.98175883505532846</v>
      </c>
      <c r="H18" s="26">
        <f t="shared" si="2"/>
        <v>1889.8857574815072</v>
      </c>
    </row>
    <row r="19" spans="1:8" x14ac:dyDescent="0.25">
      <c r="A19" s="5">
        <v>12</v>
      </c>
      <c r="B19" s="26">
        <f t="shared" si="3"/>
        <v>79999.999999999942</v>
      </c>
      <c r="C19" s="26">
        <f t="shared" si="4"/>
        <v>1666.6666666666667</v>
      </c>
      <c r="D19" s="46">
        <f t="shared" si="4"/>
        <v>1.2399999999999998E-2</v>
      </c>
      <c r="E19" s="26">
        <f t="shared" si="0"/>
        <v>253.16666666666646</v>
      </c>
      <c r="F19" s="26">
        <f t="shared" si="1"/>
        <v>1919.8333333333333</v>
      </c>
      <c r="G19" s="13">
        <f>POWER((1/((1+((D19-CALCOLO!$B$6+1%)/4)*1))),A19)</f>
        <v>0.98011713884775842</v>
      </c>
      <c r="H19" s="26">
        <f t="shared" si="2"/>
        <v>1881.6615537312214</v>
      </c>
    </row>
    <row r="20" spans="1:8" x14ac:dyDescent="0.25">
      <c r="A20" s="5">
        <v>13</v>
      </c>
      <c r="B20" s="26">
        <f t="shared" si="3"/>
        <v>78333.33333333327</v>
      </c>
      <c r="C20" s="26">
        <f t="shared" si="4"/>
        <v>1666.6666666666667</v>
      </c>
      <c r="D20" s="46">
        <f t="shared" si="4"/>
        <v>1.2399999999999998E-2</v>
      </c>
      <c r="E20" s="26">
        <f t="shared" si="0"/>
        <v>247.99999999999977</v>
      </c>
      <c r="F20" s="26">
        <f t="shared" si="1"/>
        <v>1914.6666666666665</v>
      </c>
      <c r="G20" s="13">
        <f>POWER((1/((1+((D20-CALCOLO!$B$6+1%)/4)*1))),A20)</f>
        <v>0.97847818788305418</v>
      </c>
      <c r="H20" s="26">
        <f t="shared" si="2"/>
        <v>1873.4595704000876</v>
      </c>
    </row>
    <row r="21" spans="1:8" x14ac:dyDescent="0.25">
      <c r="A21" s="5">
        <v>14</v>
      </c>
      <c r="B21" s="26">
        <f t="shared" si="3"/>
        <v>76666.666666666599</v>
      </c>
      <c r="C21" s="26">
        <f t="shared" si="4"/>
        <v>1666.6666666666667</v>
      </c>
      <c r="D21" s="46">
        <f t="shared" si="4"/>
        <v>1.2399999999999998E-2</v>
      </c>
      <c r="E21" s="26">
        <f t="shared" si="0"/>
        <v>242.83333333333309</v>
      </c>
      <c r="F21" s="26">
        <f t="shared" si="1"/>
        <v>1909.4999999999998</v>
      </c>
      <c r="G21" s="13">
        <f>POWER((1/((1+((D21-CALCOLO!$B$6+1%)/4)*1))),A21)</f>
        <v>0.9768419775706233</v>
      </c>
      <c r="H21" s="26">
        <f t="shared" si="2"/>
        <v>1865.279756171105</v>
      </c>
    </row>
    <row r="22" spans="1:8" x14ac:dyDescent="0.25">
      <c r="A22" s="5">
        <v>15</v>
      </c>
      <c r="B22" s="26">
        <f t="shared" si="3"/>
        <v>74999.999999999927</v>
      </c>
      <c r="C22" s="26">
        <f t="shared" si="4"/>
        <v>1666.6666666666667</v>
      </c>
      <c r="D22" s="46">
        <f t="shared" si="4"/>
        <v>1.2399999999999998E-2</v>
      </c>
      <c r="E22" s="26">
        <f t="shared" si="0"/>
        <v>237.6666666666664</v>
      </c>
      <c r="F22" s="26">
        <f t="shared" si="1"/>
        <v>1904.333333333333</v>
      </c>
      <c r="G22" s="13">
        <f>POWER((1/((1+((D22-CALCOLO!$B$6+1%)/4)*1))),A22)</f>
        <v>0.97520850332754971</v>
      </c>
      <c r="H22" s="26">
        <f t="shared" si="2"/>
        <v>1857.1220598367636</v>
      </c>
    </row>
    <row r="23" spans="1:8" x14ac:dyDescent="0.25">
      <c r="A23" s="2">
        <v>16</v>
      </c>
      <c r="B23" s="26">
        <f t="shared" si="3"/>
        <v>73333.333333333256</v>
      </c>
      <c r="C23" s="26">
        <f t="shared" si="4"/>
        <v>1666.6666666666667</v>
      </c>
      <c r="D23" s="46">
        <f t="shared" si="4"/>
        <v>1.2399999999999998E-2</v>
      </c>
      <c r="E23" s="26">
        <f t="shared" si="0"/>
        <v>232.49999999999974</v>
      </c>
      <c r="F23" s="26">
        <f t="shared" si="1"/>
        <v>1899.1666666666665</v>
      </c>
      <c r="G23" s="13">
        <f>POWER((1/((1+((D23-CALCOLO!$B$6+1%)/4)*1))),A23)</f>
        <v>0.97357776057858048</v>
      </c>
      <c r="H23" s="26">
        <f t="shared" si="2"/>
        <v>1848.9864302988206</v>
      </c>
    </row>
    <row r="24" spans="1:8" x14ac:dyDescent="0.25">
      <c r="A24" s="2">
        <v>17</v>
      </c>
      <c r="B24" s="26">
        <f t="shared" si="3"/>
        <v>71666.666666666584</v>
      </c>
      <c r="C24" s="26">
        <f t="shared" si="4"/>
        <v>1666.6666666666667</v>
      </c>
      <c r="D24" s="46">
        <f t="shared" si="4"/>
        <v>1.2399999999999998E-2</v>
      </c>
      <c r="E24" s="26">
        <f t="shared" si="0"/>
        <v>227.33333333333306</v>
      </c>
      <c r="F24" s="26">
        <f t="shared" si="1"/>
        <v>1893.9999999999998</v>
      </c>
      <c r="G24" s="13">
        <f>POWER((1/((1+((D24-CALCOLO!$B$6+1%)/4)*1))),A24)</f>
        <v>0.97194974475611395</v>
      </c>
      <c r="H24" s="26">
        <f t="shared" si="2"/>
        <v>1840.8728165680795</v>
      </c>
    </row>
    <row r="25" spans="1:8" x14ac:dyDescent="0.25">
      <c r="A25" s="2">
        <v>18</v>
      </c>
      <c r="B25" s="26">
        <f t="shared" si="3"/>
        <v>69999.999999999913</v>
      </c>
      <c r="C25" s="26">
        <f t="shared" si="4"/>
        <v>1666.6666666666667</v>
      </c>
      <c r="D25" s="46">
        <f t="shared" si="4"/>
        <v>1.2399999999999998E-2</v>
      </c>
      <c r="E25" s="26">
        <f t="shared" si="0"/>
        <v>222.16666666666637</v>
      </c>
      <c r="F25" s="26">
        <f t="shared" si="1"/>
        <v>1888.833333333333</v>
      </c>
      <c r="G25" s="13">
        <f>POWER((1/((1+((D25-CALCOLO!$B$6+1%)/4)*1))),A25)</f>
        <v>0.97032445130018607</v>
      </c>
      <c r="H25" s="26">
        <f t="shared" si="2"/>
        <v>1832.7811677641678</v>
      </c>
    </row>
    <row r="26" spans="1:8" x14ac:dyDescent="0.25">
      <c r="A26" s="2">
        <v>19</v>
      </c>
      <c r="B26" s="26">
        <f t="shared" si="3"/>
        <v>68333.333333333241</v>
      </c>
      <c r="C26" s="26">
        <f t="shared" si="4"/>
        <v>1666.6666666666667</v>
      </c>
      <c r="D26" s="46">
        <f t="shared" si="4"/>
        <v>1.2399999999999998E-2</v>
      </c>
      <c r="E26" s="26">
        <f t="shared" si="0"/>
        <v>216.99999999999969</v>
      </c>
      <c r="F26" s="26">
        <f t="shared" si="1"/>
        <v>1883.6666666666665</v>
      </c>
      <c r="G26" s="13">
        <f>POWER((1/((1+((D26-CALCOLO!$B$6+1%)/4)*1))),A26)</f>
        <v>0.96870187565845811</v>
      </c>
      <c r="H26" s="26">
        <f t="shared" si="2"/>
        <v>1824.7114331153155</v>
      </c>
    </row>
    <row r="27" spans="1:8" x14ac:dyDescent="0.25">
      <c r="A27" s="2">
        <v>20</v>
      </c>
      <c r="B27" s="26">
        <f t="shared" si="3"/>
        <v>66666.66666666657</v>
      </c>
      <c r="C27" s="26">
        <f t="shared" si="4"/>
        <v>1666.6666666666667</v>
      </c>
      <c r="D27" s="46">
        <f t="shared" si="4"/>
        <v>1.2399999999999998E-2</v>
      </c>
      <c r="E27" s="26">
        <f t="shared" si="0"/>
        <v>211.833333333333</v>
      </c>
      <c r="F27" s="26">
        <f t="shared" si="1"/>
        <v>1878.4999999999998</v>
      </c>
      <c r="G27" s="13">
        <f>POWER((1/((1+((D27-CALCOLO!$B$6+1%)/4)*1))),A27)</f>
        <v>0.96708201328620369</v>
      </c>
      <c r="H27" s="26">
        <f t="shared" si="2"/>
        <v>1816.6635619581334</v>
      </c>
    </row>
    <row r="28" spans="1:8" x14ac:dyDescent="0.25">
      <c r="A28" s="2">
        <v>21</v>
      </c>
      <c r="B28" s="26">
        <f t="shared" si="3"/>
        <v>64999.999999999905</v>
      </c>
      <c r="C28" s="26">
        <f t="shared" si="4"/>
        <v>1666.6666666666667</v>
      </c>
      <c r="D28" s="46">
        <f t="shared" si="4"/>
        <v>1.2399999999999998E-2</v>
      </c>
      <c r="E28" s="26">
        <f t="shared" si="0"/>
        <v>206.66666666666632</v>
      </c>
      <c r="F28" s="26">
        <f t="shared" si="1"/>
        <v>1873.333333333333</v>
      </c>
      <c r="G28" s="13">
        <f>POWER((1/((1+((D28-CALCOLO!$B$6+1%)/4)*1))),A28)</f>
        <v>0.96546485964629603</v>
      </c>
      <c r="H28" s="26">
        <f t="shared" si="2"/>
        <v>1808.6375037373944</v>
      </c>
    </row>
    <row r="29" spans="1:8" x14ac:dyDescent="0.25">
      <c r="A29" s="2">
        <v>22</v>
      </c>
      <c r="B29" s="26">
        <f t="shared" si="3"/>
        <v>63333.333333333241</v>
      </c>
      <c r="C29" s="26">
        <f t="shared" si="4"/>
        <v>1666.6666666666667</v>
      </c>
      <c r="D29" s="46">
        <f t="shared" si="4"/>
        <v>1.2399999999999998E-2</v>
      </c>
      <c r="E29" s="26">
        <f t="shared" si="0"/>
        <v>201.49999999999966</v>
      </c>
      <c r="F29" s="26">
        <f t="shared" si="1"/>
        <v>1868.1666666666665</v>
      </c>
      <c r="G29" s="13">
        <f>POWER((1/((1+((D29-CALCOLO!$B$6+1%)/4)*1))),A29)</f>
        <v>0.96385041020919549</v>
      </c>
      <c r="H29" s="26">
        <f t="shared" si="2"/>
        <v>1800.6332080058119</v>
      </c>
    </row>
    <row r="30" spans="1:8" x14ac:dyDescent="0.25">
      <c r="A30" s="2">
        <v>23</v>
      </c>
      <c r="B30" s="26">
        <f t="shared" si="3"/>
        <v>61666.666666666577</v>
      </c>
      <c r="C30" s="26">
        <f t="shared" si="4"/>
        <v>1666.6666666666667</v>
      </c>
      <c r="D30" s="46">
        <f t="shared" si="4"/>
        <v>1.2399999999999998E-2</v>
      </c>
      <c r="E30" s="26">
        <f t="shared" si="0"/>
        <v>196.333333333333</v>
      </c>
      <c r="F30" s="26">
        <f t="shared" si="1"/>
        <v>1862.9999999999998</v>
      </c>
      <c r="G30" s="13">
        <f>POWER((1/((1+((D30-CALCOLO!$B$6+1%)/4)*1))),A30)</f>
        <v>0.96223866045293682</v>
      </c>
      <c r="H30" s="26">
        <f t="shared" si="2"/>
        <v>1792.650624423821</v>
      </c>
    </row>
    <row r="31" spans="1:8" x14ac:dyDescent="0.25">
      <c r="A31" s="2">
        <v>24</v>
      </c>
      <c r="B31" s="26">
        <f t="shared" si="3"/>
        <v>59999.999999999913</v>
      </c>
      <c r="C31" s="26">
        <f t="shared" si="4"/>
        <v>1666.6666666666667</v>
      </c>
      <c r="D31" s="46">
        <f t="shared" si="4"/>
        <v>1.2399999999999998E-2</v>
      </c>
      <c r="E31" s="26">
        <f t="shared" si="0"/>
        <v>191.16666666666634</v>
      </c>
      <c r="F31" s="26">
        <f t="shared" si="1"/>
        <v>1857.833333333333</v>
      </c>
      <c r="G31" s="13">
        <f>POWER((1/((1+((D31-CALCOLO!$B$6+1%)/4)*1))),A31)</f>
        <v>0.96062960586311608</v>
      </c>
      <c r="H31" s="26">
        <f t="shared" si="2"/>
        <v>1784.6897027593589</v>
      </c>
    </row>
    <row r="32" spans="1:8" x14ac:dyDescent="0.25">
      <c r="A32" s="2">
        <v>25</v>
      </c>
      <c r="B32" s="26">
        <f t="shared" si="3"/>
        <v>58333.333333333248</v>
      </c>
      <c r="C32" s="26">
        <f t="shared" si="4"/>
        <v>1666.6666666666667</v>
      </c>
      <c r="D32" s="46">
        <f t="shared" si="4"/>
        <v>1.2399999999999998E-2</v>
      </c>
      <c r="E32" s="26">
        <f t="shared" si="0"/>
        <v>185.99999999999969</v>
      </c>
      <c r="F32" s="26">
        <f t="shared" si="1"/>
        <v>1852.6666666666665</v>
      </c>
      <c r="G32" s="13">
        <f>POWER((1/((1+((D32-CALCOLO!$B$6+1%)/4)*1))),A32)</f>
        <v>0.95902324193287847</v>
      </c>
      <c r="H32" s="26">
        <f t="shared" si="2"/>
        <v>1776.7503928876461</v>
      </c>
    </row>
    <row r="33" spans="1:8" x14ac:dyDescent="0.25">
      <c r="A33" s="2">
        <v>26</v>
      </c>
      <c r="B33" s="26">
        <f t="shared" si="3"/>
        <v>56666.666666666584</v>
      </c>
      <c r="C33" s="26">
        <f t="shared" si="4"/>
        <v>1666.6666666666667</v>
      </c>
      <c r="D33" s="46">
        <f t="shared" si="4"/>
        <v>1.2399999999999998E-2</v>
      </c>
      <c r="E33" s="26">
        <f t="shared" si="0"/>
        <v>180.83333333333303</v>
      </c>
      <c r="F33" s="26">
        <f t="shared" si="1"/>
        <v>1847.4999999999998</v>
      </c>
      <c r="G33" s="13">
        <f>POWER((1/((1+((D33-CALCOLO!$B$6+1%)/4)*1))),A33)</f>
        <v>0.95741956416290552</v>
      </c>
      <c r="H33" s="26">
        <f t="shared" si="2"/>
        <v>1768.8326447909678</v>
      </c>
    </row>
    <row r="34" spans="1:8" x14ac:dyDescent="0.25">
      <c r="A34" s="2">
        <v>27</v>
      </c>
      <c r="B34" s="26">
        <f t="shared" si="3"/>
        <v>54999.99999999992</v>
      </c>
      <c r="C34" s="26">
        <f t="shared" si="4"/>
        <v>1666.6666666666667</v>
      </c>
      <c r="D34" s="46">
        <f t="shared" si="4"/>
        <v>1.2399999999999998E-2</v>
      </c>
      <c r="E34" s="26">
        <f t="shared" si="0"/>
        <v>175.66666666666637</v>
      </c>
      <c r="F34" s="26">
        <f t="shared" si="1"/>
        <v>1842.333333333333</v>
      </c>
      <c r="G34" s="13">
        <f>POWER((1/((1+((D34-CALCOLO!$B$6+1%)/4)*1))),A34)</f>
        <v>0.95581856806140264</v>
      </c>
      <c r="H34" s="26">
        <f t="shared" si="2"/>
        <v>1760.9364085584573</v>
      </c>
    </row>
    <row r="35" spans="1:8" x14ac:dyDescent="0.25">
      <c r="A35" s="2">
        <v>28</v>
      </c>
      <c r="B35" s="26">
        <f t="shared" si="3"/>
        <v>53333.333333333256</v>
      </c>
      <c r="C35" s="26">
        <f t="shared" si="4"/>
        <v>1666.6666666666667</v>
      </c>
      <c r="D35" s="46">
        <f t="shared" si="4"/>
        <v>1.2399999999999998E-2</v>
      </c>
      <c r="E35" s="26">
        <f t="shared" si="0"/>
        <v>170.49999999999972</v>
      </c>
      <c r="F35" s="26">
        <f t="shared" si="1"/>
        <v>1837.1666666666665</v>
      </c>
      <c r="G35" s="13">
        <f>POWER((1/((1+((D35-CALCOLO!$B$6+1%)/4)*1))),A35)</f>
        <v>0.95422024914408621</v>
      </c>
      <c r="H35" s="26">
        <f t="shared" si="2"/>
        <v>1753.0616343858769</v>
      </c>
    </row>
    <row r="36" spans="1:8" x14ac:dyDescent="0.25">
      <c r="A36" s="2">
        <v>29</v>
      </c>
      <c r="B36" s="26">
        <f t="shared" si="3"/>
        <v>51666.666666666591</v>
      </c>
      <c r="C36" s="26">
        <f t="shared" si="4"/>
        <v>1666.6666666666667</v>
      </c>
      <c r="D36" s="46">
        <f t="shared" si="4"/>
        <v>1.2399999999999998E-2</v>
      </c>
      <c r="E36" s="26">
        <f t="shared" si="0"/>
        <v>165.33333333333306</v>
      </c>
      <c r="F36" s="26">
        <f t="shared" si="1"/>
        <v>1831.9999999999998</v>
      </c>
      <c r="G36" s="13">
        <f>POWER((1/((1+((D36-CALCOLO!$B$6+1%)/4)*1))),A36)</f>
        <v>0.95262460293417139</v>
      </c>
      <c r="H36" s="26">
        <f t="shared" si="2"/>
        <v>1745.2082725754017</v>
      </c>
    </row>
    <row r="37" spans="1:8" x14ac:dyDescent="0.25">
      <c r="A37" s="2">
        <v>30</v>
      </c>
      <c r="B37" s="26">
        <f t="shared" si="3"/>
        <v>49999.999999999927</v>
      </c>
      <c r="C37" s="26">
        <f t="shared" si="4"/>
        <v>1666.6666666666667</v>
      </c>
      <c r="D37" s="46">
        <f t="shared" si="4"/>
        <v>1.2399999999999998E-2</v>
      </c>
      <c r="E37" s="26">
        <f t="shared" si="0"/>
        <v>160.1666666666664</v>
      </c>
      <c r="F37" s="26">
        <f t="shared" si="1"/>
        <v>1826.833333333333</v>
      </c>
      <c r="G37" s="13">
        <f>POWER((1/((1+((D37-CALCOLO!$B$6+1%)/4)*1))),A37)</f>
        <v>0.95103162496235938</v>
      </c>
      <c r="H37" s="26">
        <f t="shared" si="2"/>
        <v>1737.3762735354032</v>
      </c>
    </row>
    <row r="38" spans="1:8" x14ac:dyDescent="0.25">
      <c r="A38" s="2">
        <v>31</v>
      </c>
      <c r="B38" s="26">
        <f t="shared" si="3"/>
        <v>48333.333333333263</v>
      </c>
      <c r="C38" s="26">
        <f t="shared" si="4"/>
        <v>1666.6666666666667</v>
      </c>
      <c r="D38" s="46">
        <f t="shared" si="4"/>
        <v>1.2399999999999998E-2</v>
      </c>
      <c r="E38" s="26">
        <f t="shared" si="0"/>
        <v>154.99999999999974</v>
      </c>
      <c r="F38" s="26">
        <f t="shared" si="1"/>
        <v>1821.6666666666665</v>
      </c>
      <c r="G38" s="13">
        <f>POWER((1/((1+((D38-CALCOLO!$B$6+1%)/4)*1))),A38)</f>
        <v>0.94944131076682503</v>
      </c>
      <c r="H38" s="26">
        <f t="shared" si="2"/>
        <v>1729.5655877802328</v>
      </c>
    </row>
    <row r="39" spans="1:8" x14ac:dyDescent="0.25">
      <c r="A39" s="2">
        <v>32</v>
      </c>
      <c r="B39" s="26">
        <f t="shared" si="3"/>
        <v>46666.666666666599</v>
      </c>
      <c r="C39" s="26">
        <f t="shared" si="4"/>
        <v>1666.6666666666667</v>
      </c>
      <c r="D39" s="46">
        <f t="shared" si="4"/>
        <v>1.2399999999999998E-2</v>
      </c>
      <c r="E39" s="26">
        <f t="shared" si="0"/>
        <v>149.83333333333309</v>
      </c>
      <c r="F39" s="26">
        <f t="shared" si="1"/>
        <v>1816.4999999999998</v>
      </c>
      <c r="G39" s="13">
        <f>POWER((1/((1+((D39-CALCOLO!$B$6+1%)/4)*1))),A39)</f>
        <v>0.94785365589320381</v>
      </c>
      <c r="H39" s="26">
        <f t="shared" si="2"/>
        <v>1721.7761659300045</v>
      </c>
    </row>
    <row r="40" spans="1:8" x14ac:dyDescent="0.25">
      <c r="A40" s="2">
        <v>33</v>
      </c>
      <c r="B40" s="26">
        <f t="shared" si="3"/>
        <v>44999.999999999935</v>
      </c>
      <c r="C40" s="26">
        <f t="shared" si="4"/>
        <v>1666.6666666666667</v>
      </c>
      <c r="D40" s="46">
        <f t="shared" si="4"/>
        <v>1.2399999999999998E-2</v>
      </c>
      <c r="E40" s="26">
        <f t="shared" si="0"/>
        <v>144.66666666666643</v>
      </c>
      <c r="F40" s="26">
        <f t="shared" si="1"/>
        <v>1811.3333333333333</v>
      </c>
      <c r="G40" s="13">
        <f>POWER((1/((1+((D40-CALCOLO!$B$6+1%)/4)*1))),A40)</f>
        <v>0.94626865589458031</v>
      </c>
      <c r="H40" s="26">
        <f t="shared" si="2"/>
        <v>1714.007958710383</v>
      </c>
    </row>
    <row r="41" spans="1:8" x14ac:dyDescent="0.25">
      <c r="A41" s="2">
        <v>34</v>
      </c>
      <c r="B41" s="26">
        <f t="shared" si="3"/>
        <v>43333.33333333327</v>
      </c>
      <c r="C41" s="26">
        <f t="shared" si="4"/>
        <v>1666.6666666666667</v>
      </c>
      <c r="D41" s="46">
        <f t="shared" si="4"/>
        <v>1.2399999999999998E-2</v>
      </c>
      <c r="E41" s="26">
        <f t="shared" si="0"/>
        <v>139.49999999999977</v>
      </c>
      <c r="F41" s="26">
        <f t="shared" si="1"/>
        <v>1806.1666666666665</v>
      </c>
      <c r="G41" s="13">
        <f>POWER((1/((1+((D41-CALCOLO!$B$6+1%)/4)*1))),A41)</f>
        <v>0.94468630633147499</v>
      </c>
      <c r="H41" s="26">
        <f t="shared" si="2"/>
        <v>1706.2609169523655</v>
      </c>
    </row>
    <row r="42" spans="1:8" x14ac:dyDescent="0.25">
      <c r="A42" s="2">
        <v>35</v>
      </c>
      <c r="B42" s="26">
        <f t="shared" si="3"/>
        <v>41666.666666666606</v>
      </c>
      <c r="C42" s="26">
        <f t="shared" si="4"/>
        <v>1666.6666666666667</v>
      </c>
      <c r="D42" s="46">
        <f t="shared" si="4"/>
        <v>1.2399999999999998E-2</v>
      </c>
      <c r="E42" s="26">
        <f t="shared" si="0"/>
        <v>134.33333333333312</v>
      </c>
      <c r="F42" s="26">
        <f t="shared" si="1"/>
        <v>1800.9999999999998</v>
      </c>
      <c r="G42" s="13">
        <f>POWER((1/((1+((D42-CALCOLO!$B$6+1%)/4)*1))),A42)</f>
        <v>0.94310660277183223</v>
      </c>
      <c r="H42" s="26">
        <f t="shared" si="2"/>
        <v>1698.5349915920697</v>
      </c>
    </row>
    <row r="43" spans="1:8" x14ac:dyDescent="0.25">
      <c r="A43" s="2">
        <v>36</v>
      </c>
      <c r="B43" s="26">
        <f t="shared" si="3"/>
        <v>39999.999999999942</v>
      </c>
      <c r="C43" s="26">
        <f t="shared" si="4"/>
        <v>1666.6666666666667</v>
      </c>
      <c r="D43" s="46">
        <f t="shared" si="4"/>
        <v>1.2399999999999998E-2</v>
      </c>
      <c r="E43" s="26">
        <f t="shared" si="0"/>
        <v>129.16666666666646</v>
      </c>
      <c r="F43" s="26">
        <f t="shared" si="1"/>
        <v>1795.8333333333333</v>
      </c>
      <c r="G43" s="13">
        <f>POWER((1/((1+((D43-CALCOLO!$B$6+1%)/4)*1))),A43)</f>
        <v>0.94152954079100715</v>
      </c>
      <c r="H43" s="26">
        <f t="shared" si="2"/>
        <v>1690.8301336705169</v>
      </c>
    </row>
    <row r="44" spans="1:8" x14ac:dyDescent="0.25">
      <c r="A44" s="2">
        <v>37</v>
      </c>
      <c r="B44" s="26">
        <f t="shared" si="3"/>
        <v>38333.333333333278</v>
      </c>
      <c r="C44" s="26">
        <f t="shared" si="4"/>
        <v>1666.6666666666667</v>
      </c>
      <c r="D44" s="46">
        <f t="shared" si="4"/>
        <v>1.2399999999999998E-2</v>
      </c>
      <c r="E44" s="26">
        <f t="shared" si="0"/>
        <v>123.9999999999998</v>
      </c>
      <c r="F44" s="26">
        <f t="shared" si="1"/>
        <v>1790.6666666666665</v>
      </c>
      <c r="G44" s="13">
        <f>POWER((1/((1+((D44-CALCOLO!$B$6+1%)/4)*1))),A44)</f>
        <v>0.93995511597175441</v>
      </c>
      <c r="H44" s="26">
        <f t="shared" si="2"/>
        <v>1683.1462943334213</v>
      </c>
    </row>
    <row r="45" spans="1:8" x14ac:dyDescent="0.25">
      <c r="A45" s="2">
        <v>38</v>
      </c>
      <c r="B45" s="26">
        <f t="shared" si="3"/>
        <v>36666.666666666613</v>
      </c>
      <c r="C45" s="26">
        <f t="shared" si="4"/>
        <v>1666.6666666666667</v>
      </c>
      <c r="D45" s="46">
        <f t="shared" si="4"/>
        <v>1.2399999999999998E-2</v>
      </c>
      <c r="E45" s="26">
        <f t="shared" si="0"/>
        <v>118.83333333333314</v>
      </c>
      <c r="F45" s="26">
        <f t="shared" si="1"/>
        <v>1785.5</v>
      </c>
      <c r="G45" s="13">
        <f>POWER((1/((1+((D45-CALCOLO!$B$6+1%)/4)*1))),A45)</f>
        <v>0.93838332390421475</v>
      </c>
      <c r="H45" s="26">
        <f t="shared" si="2"/>
        <v>1675.4834248309755</v>
      </c>
    </row>
    <row r="46" spans="1:8" x14ac:dyDescent="0.25">
      <c r="A46" s="2">
        <v>39</v>
      </c>
      <c r="B46" s="26">
        <f t="shared" si="3"/>
        <v>34999.999999999949</v>
      </c>
      <c r="C46" s="26">
        <f t="shared" si="4"/>
        <v>1666.6666666666667</v>
      </c>
      <c r="D46" s="46">
        <f t="shared" si="4"/>
        <v>1.2399999999999998E-2</v>
      </c>
      <c r="E46" s="26">
        <f t="shared" si="0"/>
        <v>113.66666666666649</v>
      </c>
      <c r="F46" s="26">
        <f t="shared" si="1"/>
        <v>1780.3333333333333</v>
      </c>
      <c r="G46" s="13">
        <f>POWER((1/((1+((D46-CALCOLO!$B$6+1%)/4)*1))),A46)</f>
        <v>0.93681416018590336</v>
      </c>
      <c r="H46" s="26">
        <f t="shared" si="2"/>
        <v>1667.8414765176365</v>
      </c>
    </row>
    <row r="47" spans="1:8" x14ac:dyDescent="0.25">
      <c r="A47" s="2">
        <v>40</v>
      </c>
      <c r="B47" s="26">
        <f t="shared" si="3"/>
        <v>33333.333333333285</v>
      </c>
      <c r="C47" s="26">
        <f t="shared" si="4"/>
        <v>1666.6666666666667</v>
      </c>
      <c r="D47" s="46">
        <f t="shared" si="4"/>
        <v>1.2399999999999998E-2</v>
      </c>
      <c r="E47" s="26">
        <f t="shared" si="0"/>
        <v>108.49999999999983</v>
      </c>
      <c r="F47" s="26">
        <f t="shared" si="1"/>
        <v>1775.1666666666665</v>
      </c>
      <c r="G47" s="13">
        <f>POWER((1/((1+((D47-CALCOLO!$B$6+1%)/4)*1))),A47)</f>
        <v>0.93524762042169696</v>
      </c>
      <c r="H47" s="26">
        <f t="shared" si="2"/>
        <v>1660.2204008519157</v>
      </c>
    </row>
    <row r="48" spans="1:8" x14ac:dyDescent="0.25">
      <c r="A48" s="2">
        <v>41</v>
      </c>
      <c r="B48" s="26">
        <f t="shared" ref="B48:B67" si="5">+B47-C47</f>
        <v>31666.666666666617</v>
      </c>
      <c r="C48" s="26">
        <f t="shared" ref="C48:C67" si="6">+C47</f>
        <v>1666.6666666666667</v>
      </c>
      <c r="D48" s="46">
        <f t="shared" ref="D48:D67" si="7">+D47</f>
        <v>1.2399999999999998E-2</v>
      </c>
      <c r="E48" s="26">
        <f t="shared" ref="E48:E67" si="8">(B47*D48)/4</f>
        <v>103.33333333333316</v>
      </c>
      <c r="F48" s="26">
        <f t="shared" ref="F48:F67" si="9">E48+C48</f>
        <v>1770</v>
      </c>
      <c r="G48" s="13">
        <f>POWER((1/((1+((D48-CALCOLO!$B$6+1%)/4)*1))),A48)</f>
        <v>0.93368370022382208</v>
      </c>
      <c r="H48" s="26">
        <f t="shared" ref="H48:H67" si="10">F48*G48</f>
        <v>1652.6201493961651</v>
      </c>
    </row>
    <row r="49" spans="1:8" x14ac:dyDescent="0.25">
      <c r="A49" s="2">
        <v>42</v>
      </c>
      <c r="B49" s="26">
        <f t="shared" si="5"/>
        <v>29999.999999999949</v>
      </c>
      <c r="C49" s="26">
        <f t="shared" si="6"/>
        <v>1666.6666666666667</v>
      </c>
      <c r="D49" s="46">
        <f t="shared" si="7"/>
        <v>1.2399999999999998E-2</v>
      </c>
      <c r="E49" s="26">
        <f t="shared" si="8"/>
        <v>98.166666666666501</v>
      </c>
      <c r="F49" s="26">
        <f t="shared" si="9"/>
        <v>1764.8333333333333</v>
      </c>
      <c r="G49" s="13">
        <f>POWER((1/((1+((D49-CALCOLO!$B$6+1%)/4)*1))),A49)</f>
        <v>0.93212239521184215</v>
      </c>
      <c r="H49" s="26">
        <f t="shared" si="10"/>
        <v>1645.0406738163661</v>
      </c>
    </row>
    <row r="50" spans="1:8" x14ac:dyDescent="0.25">
      <c r="A50" s="2">
        <v>43</v>
      </c>
      <c r="B50" s="26">
        <f t="shared" si="5"/>
        <v>28333.333333333281</v>
      </c>
      <c r="C50" s="26">
        <f t="shared" si="6"/>
        <v>1666.6666666666667</v>
      </c>
      <c r="D50" s="46">
        <f t="shared" si="7"/>
        <v>1.2399999999999998E-2</v>
      </c>
      <c r="E50" s="26">
        <f t="shared" si="8"/>
        <v>92.999999999999829</v>
      </c>
      <c r="F50" s="26">
        <f t="shared" si="9"/>
        <v>1759.6666666666665</v>
      </c>
      <c r="G50" s="13">
        <f>POWER((1/((1+((D50-CALCOLO!$B$6+1%)/4)*1))),A50)</f>
        <v>0.93056370101264596</v>
      </c>
      <c r="H50" s="26">
        <f t="shared" si="10"/>
        <v>1637.4819258819191</v>
      </c>
    </row>
    <row r="51" spans="1:8" x14ac:dyDescent="0.25">
      <c r="A51" s="2">
        <v>44</v>
      </c>
      <c r="B51" s="26">
        <f t="shared" si="5"/>
        <v>26666.666666666613</v>
      </c>
      <c r="C51" s="26">
        <f t="shared" si="6"/>
        <v>1666.6666666666667</v>
      </c>
      <c r="D51" s="46">
        <f t="shared" si="7"/>
        <v>1.2399999999999998E-2</v>
      </c>
      <c r="E51" s="26">
        <f t="shared" si="8"/>
        <v>87.833333333333158</v>
      </c>
      <c r="F51" s="26">
        <f t="shared" si="9"/>
        <v>1754.5</v>
      </c>
      <c r="G51" s="13">
        <f>POWER((1/((1+((D51-CALCOLO!$B$6+1%)/4)*1))),A51)</f>
        <v>0.92900761326043468</v>
      </c>
      <c r="H51" s="26">
        <f t="shared" si="10"/>
        <v>1629.9438574654328</v>
      </c>
    </row>
    <row r="52" spans="1:8" x14ac:dyDescent="0.25">
      <c r="A52" s="2">
        <v>45</v>
      </c>
      <c r="B52" s="26">
        <f t="shared" si="5"/>
        <v>24999.999999999945</v>
      </c>
      <c r="C52" s="26">
        <f t="shared" si="6"/>
        <v>1666.6666666666667</v>
      </c>
      <c r="D52" s="46">
        <f t="shared" si="7"/>
        <v>1.2399999999999998E-2</v>
      </c>
      <c r="E52" s="26">
        <f t="shared" si="8"/>
        <v>82.666666666666487</v>
      </c>
      <c r="F52" s="26">
        <f t="shared" si="9"/>
        <v>1749.3333333333333</v>
      </c>
      <c r="G52" s="13">
        <f>POWER((1/((1+((D52-CALCOLO!$B$6+1%)/4)*1))),A52)</f>
        <v>0.92745412759671009</v>
      </c>
      <c r="H52" s="26">
        <f t="shared" si="10"/>
        <v>1622.4264205425116</v>
      </c>
    </row>
    <row r="53" spans="1:8" x14ac:dyDescent="0.25">
      <c r="A53" s="2">
        <v>46</v>
      </c>
      <c r="B53" s="26">
        <f t="shared" si="5"/>
        <v>23333.333333333278</v>
      </c>
      <c r="C53" s="26">
        <f t="shared" si="6"/>
        <v>1666.6666666666667</v>
      </c>
      <c r="D53" s="46">
        <f t="shared" si="7"/>
        <v>1.2399999999999998E-2</v>
      </c>
      <c r="E53" s="26">
        <f t="shared" si="8"/>
        <v>77.499999999999815</v>
      </c>
      <c r="F53" s="26">
        <f t="shared" si="9"/>
        <v>1744.1666666666665</v>
      </c>
      <c r="G53" s="13">
        <f>POWER((1/((1+((D53-CALCOLO!$B$6+1%)/4)*1))),A53)</f>
        <v>0.92590323967026233</v>
      </c>
      <c r="H53" s="26">
        <f t="shared" si="10"/>
        <v>1614.929567191549</v>
      </c>
    </row>
    <row r="54" spans="1:8" x14ac:dyDescent="0.25">
      <c r="A54" s="2">
        <v>47</v>
      </c>
      <c r="B54" s="26">
        <f t="shared" si="5"/>
        <v>21666.66666666661</v>
      </c>
      <c r="C54" s="26">
        <f t="shared" si="6"/>
        <v>1666.6666666666667</v>
      </c>
      <c r="D54" s="46">
        <f t="shared" si="7"/>
        <v>1.2399999999999998E-2</v>
      </c>
      <c r="E54" s="26">
        <f t="shared" si="8"/>
        <v>72.333333333333144</v>
      </c>
      <c r="F54" s="26">
        <f t="shared" si="9"/>
        <v>1739</v>
      </c>
      <c r="G54" s="13">
        <f>POWER((1/((1+((D54-CALCOLO!$B$6+1%)/4)*1))),A54)</f>
        <v>0.92435494513715766</v>
      </c>
      <c r="H54" s="26">
        <f t="shared" si="10"/>
        <v>1607.4532495935171</v>
      </c>
    </row>
    <row r="55" spans="1:8" x14ac:dyDescent="0.25">
      <c r="A55" s="2">
        <v>48</v>
      </c>
      <c r="B55" s="26">
        <f t="shared" si="5"/>
        <v>19999.999999999942</v>
      </c>
      <c r="C55" s="26">
        <f t="shared" si="6"/>
        <v>1666.6666666666667</v>
      </c>
      <c r="D55" s="46">
        <f t="shared" si="7"/>
        <v>1.2399999999999998E-2</v>
      </c>
      <c r="E55" s="26">
        <f t="shared" si="8"/>
        <v>67.166666666666472</v>
      </c>
      <c r="F55" s="26">
        <f t="shared" si="9"/>
        <v>1733.8333333333333</v>
      </c>
      <c r="G55" s="13">
        <f>POWER((1/((1+((D55-CALCOLO!$B$6+1%)/4)*1))),A55)</f>
        <v>0.92280923966072581</v>
      </c>
      <c r="H55" s="26">
        <f t="shared" si="10"/>
        <v>1599.9974200317549</v>
      </c>
    </row>
    <row r="56" spans="1:8" x14ac:dyDescent="0.25">
      <c r="A56" s="2">
        <v>49</v>
      </c>
      <c r="B56" s="26">
        <f t="shared" si="5"/>
        <v>18333.333333333274</v>
      </c>
      <c r="C56" s="26">
        <f t="shared" si="6"/>
        <v>1666.6666666666667</v>
      </c>
      <c r="D56" s="46">
        <f t="shared" si="7"/>
        <v>1.2399999999999998E-2</v>
      </c>
      <c r="E56" s="26">
        <f t="shared" si="8"/>
        <v>61.999999999999808</v>
      </c>
      <c r="F56" s="26">
        <f t="shared" si="9"/>
        <v>1728.6666666666665</v>
      </c>
      <c r="G56" s="13">
        <f>POWER((1/((1+((D56-CALCOLO!$B$6+1%)/4)*1))),A56)</f>
        <v>0.92126611891154886</v>
      </c>
      <c r="H56" s="26">
        <f t="shared" si="10"/>
        <v>1592.5620308917639</v>
      </c>
    </row>
    <row r="57" spans="1:8" x14ac:dyDescent="0.25">
      <c r="A57" s="2">
        <v>50</v>
      </c>
      <c r="B57" s="26">
        <f t="shared" si="5"/>
        <v>16666.666666666606</v>
      </c>
      <c r="C57" s="26">
        <f t="shared" si="6"/>
        <v>1666.6666666666667</v>
      </c>
      <c r="D57" s="46">
        <f t="shared" si="7"/>
        <v>1.2399999999999998E-2</v>
      </c>
      <c r="E57" s="26">
        <f t="shared" si="8"/>
        <v>56.833333333333137</v>
      </c>
      <c r="F57" s="26">
        <f t="shared" si="9"/>
        <v>1723.4999999999998</v>
      </c>
      <c r="G57" s="13">
        <f>POWER((1/((1+((D57-CALCOLO!$B$6+1%)/4)*1))),A57)</f>
        <v>0.91972557856744841</v>
      </c>
      <c r="H57" s="26">
        <f t="shared" si="10"/>
        <v>1585.1470346609972</v>
      </c>
    </row>
    <row r="58" spans="1:8" x14ac:dyDescent="0.25">
      <c r="A58" s="2">
        <v>51</v>
      </c>
      <c r="B58" s="26">
        <f t="shared" si="5"/>
        <v>14999.99999999994</v>
      </c>
      <c r="C58" s="26">
        <f t="shared" si="6"/>
        <v>1666.6666666666667</v>
      </c>
      <c r="D58" s="46">
        <f t="shared" si="7"/>
        <v>1.2399999999999998E-2</v>
      </c>
      <c r="E58" s="26">
        <f t="shared" si="8"/>
        <v>51.666666666666472</v>
      </c>
      <c r="F58" s="26">
        <f t="shared" si="9"/>
        <v>1718.3333333333333</v>
      </c>
      <c r="G58" s="13">
        <f>POWER((1/((1+((D58-CALCOLO!$B$6+1%)/4)*1))),A58)</f>
        <v>0.91818761431347329</v>
      </c>
      <c r="H58" s="26">
        <f t="shared" si="10"/>
        <v>1577.7523839286516</v>
      </c>
    </row>
    <row r="59" spans="1:8" x14ac:dyDescent="0.25">
      <c r="A59" s="2">
        <v>52</v>
      </c>
      <c r="B59" s="26">
        <f t="shared" si="5"/>
        <v>13333.333333333274</v>
      </c>
      <c r="C59" s="26">
        <f t="shared" si="6"/>
        <v>1666.6666666666667</v>
      </c>
      <c r="D59" s="46">
        <f t="shared" si="7"/>
        <v>1.2399999999999998E-2</v>
      </c>
      <c r="E59" s="26">
        <f t="shared" si="8"/>
        <v>46.499999999999808</v>
      </c>
      <c r="F59" s="26">
        <f t="shared" si="9"/>
        <v>1713.1666666666665</v>
      </c>
      <c r="G59" s="13">
        <f>POWER((1/((1+((D59-CALCOLO!$B$6+1%)/4)*1))),A59)</f>
        <v>0.9166522218418881</v>
      </c>
      <c r="H59" s="26">
        <f t="shared" si="10"/>
        <v>1570.3780313854611</v>
      </c>
    </row>
    <row r="60" spans="1:8" x14ac:dyDescent="0.25">
      <c r="A60" s="2">
        <v>53</v>
      </c>
      <c r="B60" s="26">
        <f t="shared" si="5"/>
        <v>11666.666666666608</v>
      </c>
      <c r="C60" s="26">
        <f t="shared" si="6"/>
        <v>1666.6666666666667</v>
      </c>
      <c r="D60" s="46">
        <f t="shared" si="7"/>
        <v>1.2399999999999998E-2</v>
      </c>
      <c r="E60" s="26">
        <f t="shared" si="8"/>
        <v>41.333333333333144</v>
      </c>
      <c r="F60" s="26">
        <f t="shared" si="9"/>
        <v>1708</v>
      </c>
      <c r="G60" s="13">
        <f>POWER((1/((1+((D60-CALCOLO!$B$6+1%)/4)*1))),A60)</f>
        <v>0.91511939685216059</v>
      </c>
      <c r="H60" s="26">
        <f t="shared" si="10"/>
        <v>1563.0239298234903</v>
      </c>
    </row>
    <row r="61" spans="1:8" x14ac:dyDescent="0.25">
      <c r="A61" s="2">
        <v>54</v>
      </c>
      <c r="B61" s="26">
        <f t="shared" si="5"/>
        <v>9999.9999999999418</v>
      </c>
      <c r="C61" s="26">
        <f t="shared" si="6"/>
        <v>1666.6666666666667</v>
      </c>
      <c r="D61" s="46">
        <f t="shared" si="7"/>
        <v>1.2399999999999998E-2</v>
      </c>
      <c r="E61" s="26">
        <f t="shared" si="8"/>
        <v>36.16666666666648</v>
      </c>
      <c r="F61" s="26">
        <f t="shared" si="9"/>
        <v>1702.8333333333333</v>
      </c>
      <c r="G61" s="13">
        <f>POWER((1/((1+((D61-CALCOLO!$B$6+1%)/4)*1))),A61)</f>
        <v>0.91358913505095007</v>
      </c>
      <c r="H61" s="26">
        <f t="shared" si="10"/>
        <v>1555.690032135926</v>
      </c>
    </row>
    <row r="62" spans="1:8" x14ac:dyDescent="0.25">
      <c r="A62" s="2">
        <v>55</v>
      </c>
      <c r="B62" s="26">
        <f t="shared" si="5"/>
        <v>8333.3333333332757</v>
      </c>
      <c r="C62" s="26">
        <f t="shared" si="6"/>
        <v>1666.6666666666667</v>
      </c>
      <c r="D62" s="46">
        <f t="shared" si="7"/>
        <v>1.2399999999999998E-2</v>
      </c>
      <c r="E62" s="26">
        <f t="shared" si="8"/>
        <v>30.999999999999815</v>
      </c>
      <c r="F62" s="26">
        <f t="shared" si="9"/>
        <v>1697.6666666666665</v>
      </c>
      <c r="G62" s="13">
        <f>POWER((1/((1+((D62-CALCOLO!$B$6+1%)/4)*1))),A62)</f>
        <v>0.91206143215209534</v>
      </c>
      <c r="H62" s="26">
        <f t="shared" si="10"/>
        <v>1548.3762913168737</v>
      </c>
    </row>
    <row r="63" spans="1:8" x14ac:dyDescent="0.25">
      <c r="A63" s="2">
        <v>56</v>
      </c>
      <c r="B63" s="26">
        <f t="shared" si="5"/>
        <v>6666.6666666666088</v>
      </c>
      <c r="C63" s="26">
        <f t="shared" si="6"/>
        <v>1666.6666666666667</v>
      </c>
      <c r="D63" s="46">
        <f t="shared" si="7"/>
        <v>1.2399999999999998E-2</v>
      </c>
      <c r="E63" s="26">
        <f t="shared" si="8"/>
        <v>25.833333333333151</v>
      </c>
      <c r="F63" s="26">
        <f t="shared" si="9"/>
        <v>1692.5</v>
      </c>
      <c r="G63" s="13">
        <f>POWER((1/((1+((D63-CALCOLO!$B$6+1%)/4)*1))),A63)</f>
        <v>0.91053628387660202</v>
      </c>
      <c r="H63" s="26">
        <f t="shared" si="10"/>
        <v>1541.0826604611489</v>
      </c>
    </row>
    <row r="64" spans="1:8" x14ac:dyDescent="0.25">
      <c r="A64" s="2">
        <v>57</v>
      </c>
      <c r="B64" s="26">
        <f t="shared" si="5"/>
        <v>4999.9999999999418</v>
      </c>
      <c r="C64" s="26">
        <f t="shared" si="6"/>
        <v>1666.6666666666667</v>
      </c>
      <c r="D64" s="46">
        <f t="shared" si="7"/>
        <v>1.2399999999999998E-2</v>
      </c>
      <c r="E64" s="26">
        <f t="shared" si="8"/>
        <v>20.666666666666483</v>
      </c>
      <c r="F64" s="26">
        <f t="shared" si="9"/>
        <v>1687.3333333333333</v>
      </c>
      <c r="G64" s="13">
        <f>POWER((1/((1+((D64-CALCOLO!$B$6+1%)/4)*1))),A64)</f>
        <v>0.90901368595263132</v>
      </c>
      <c r="H64" s="26">
        <f t="shared" si="10"/>
        <v>1533.8090927640733</v>
      </c>
    </row>
    <row r="65" spans="1:8" x14ac:dyDescent="0.25">
      <c r="A65" s="2">
        <v>58</v>
      </c>
      <c r="B65" s="26">
        <f t="shared" si="5"/>
        <v>3333.3333333332748</v>
      </c>
      <c r="C65" s="26">
        <f t="shared" si="6"/>
        <v>1666.6666666666667</v>
      </c>
      <c r="D65" s="46">
        <f t="shared" si="7"/>
        <v>1.2399999999999998E-2</v>
      </c>
      <c r="E65" s="26">
        <f t="shared" si="8"/>
        <v>15.499999999999817</v>
      </c>
      <c r="F65" s="26">
        <f t="shared" si="9"/>
        <v>1682.1666666666665</v>
      </c>
      <c r="G65" s="13">
        <f>POWER((1/((1+((D65-CALCOLO!$B$6+1%)/4)*1))),A65)</f>
        <v>0.90749363411548778</v>
      </c>
      <c r="H65" s="26">
        <f t="shared" si="10"/>
        <v>1526.5555415212696</v>
      </c>
    </row>
    <row r="66" spans="1:8" x14ac:dyDescent="0.25">
      <c r="A66" s="2">
        <v>59</v>
      </c>
      <c r="B66" s="26">
        <f t="shared" si="5"/>
        <v>1666.6666666666081</v>
      </c>
      <c r="C66" s="26">
        <f t="shared" si="6"/>
        <v>1666.6666666666667</v>
      </c>
      <c r="D66" s="46">
        <f t="shared" si="7"/>
        <v>1.2399999999999998E-2</v>
      </c>
      <c r="E66" s="26">
        <f t="shared" si="8"/>
        <v>10.333333333333151</v>
      </c>
      <c r="F66" s="26">
        <f t="shared" si="9"/>
        <v>1677</v>
      </c>
      <c r="G66" s="13">
        <f>POWER((1/((1+((D66-CALCOLO!$B$6+1%)/4)*1))),A66)</f>
        <v>0.90597612410760753</v>
      </c>
      <c r="H66" s="26">
        <f t="shared" si="10"/>
        <v>1519.3219601284579</v>
      </c>
    </row>
    <row r="67" spans="1:8" x14ac:dyDescent="0.25">
      <c r="A67" s="2">
        <v>60</v>
      </c>
      <c r="B67" s="26">
        <f t="shared" si="5"/>
        <v>-5.8662408264353871E-11</v>
      </c>
      <c r="C67" s="26">
        <f t="shared" si="6"/>
        <v>1666.6666666666667</v>
      </c>
      <c r="D67" s="46">
        <f t="shared" si="7"/>
        <v>1.2399999999999998E-2</v>
      </c>
      <c r="E67" s="26">
        <f t="shared" si="8"/>
        <v>5.166666666666484</v>
      </c>
      <c r="F67" s="26">
        <f t="shared" si="9"/>
        <v>1671.8333333333333</v>
      </c>
      <c r="G67" s="13">
        <f>POWER((1/((1+((D67-CALCOLO!$B$6+1%)/4)*1))),A67)</f>
        <v>0.9044611516785459</v>
      </c>
      <c r="H67" s="26">
        <f t="shared" si="10"/>
        <v>1512.1083020812489</v>
      </c>
    </row>
    <row r="68" spans="1:8" x14ac:dyDescent="0.25">
      <c r="B68" s="26"/>
      <c r="C68" s="26"/>
      <c r="D68" s="39"/>
    </row>
    <row r="69" spans="1:8" x14ac:dyDescent="0.25">
      <c r="D69" s="39"/>
      <c r="E69" s="27" t="s">
        <v>27</v>
      </c>
      <c r="F69" s="26"/>
      <c r="G69" s="14" t="s">
        <v>47</v>
      </c>
      <c r="H69" s="28">
        <f>SUM(H8:H68)</f>
        <v>104199.68286444321</v>
      </c>
    </row>
    <row r="70" spans="1:8" x14ac:dyDescent="0.25">
      <c r="D70" s="39"/>
    </row>
    <row r="71" spans="1:8" x14ac:dyDescent="0.25">
      <c r="A71" s="1" t="s">
        <v>28</v>
      </c>
      <c r="B71" s="26"/>
      <c r="C71" s="26"/>
      <c r="D71" s="47"/>
      <c r="E71" s="26"/>
      <c r="F71" s="26"/>
      <c r="G71" s="13"/>
    </row>
    <row r="72" spans="1:8" x14ac:dyDescent="0.25">
      <c r="A72" s="36" t="s">
        <v>50</v>
      </c>
      <c r="D72" s="39"/>
    </row>
    <row r="73" spans="1:8" x14ac:dyDescent="0.25">
      <c r="A73" s="9" t="s">
        <v>2</v>
      </c>
      <c r="B73" s="22" t="s">
        <v>3</v>
      </c>
      <c r="C73" s="22" t="s">
        <v>4</v>
      </c>
      <c r="D73" s="48" t="s">
        <v>5</v>
      </c>
      <c r="E73" s="22" t="s">
        <v>6</v>
      </c>
      <c r="F73" s="22" t="s">
        <v>7</v>
      </c>
      <c r="G73" s="10" t="s">
        <v>8</v>
      </c>
      <c r="H73" s="22" t="s">
        <v>9</v>
      </c>
    </row>
    <row r="74" spans="1:8" x14ac:dyDescent="0.25">
      <c r="A74" s="4" t="s">
        <v>10</v>
      </c>
      <c r="B74" s="23" t="s">
        <v>11</v>
      </c>
      <c r="C74" s="24" t="s">
        <v>12</v>
      </c>
      <c r="D74" s="49" t="s">
        <v>13</v>
      </c>
      <c r="E74" s="23" t="s">
        <v>14</v>
      </c>
      <c r="F74" s="23" t="s">
        <v>0</v>
      </c>
      <c r="G74" s="12" t="s">
        <v>15</v>
      </c>
      <c r="H74" s="23" t="s">
        <v>0</v>
      </c>
    </row>
    <row r="75" spans="1:8" x14ac:dyDescent="0.25">
      <c r="A75" s="4" t="s">
        <v>16</v>
      </c>
      <c r="D75" s="50" t="s">
        <v>18</v>
      </c>
      <c r="E75" s="23" t="s">
        <v>19</v>
      </c>
      <c r="F75" s="23" t="s">
        <v>20</v>
      </c>
      <c r="G75" s="12" t="s">
        <v>21</v>
      </c>
      <c r="H75" s="23" t="s">
        <v>22</v>
      </c>
    </row>
    <row r="76" spans="1:8" x14ac:dyDescent="0.25">
      <c r="B76" s="23" t="s">
        <v>29</v>
      </c>
      <c r="D76" s="49" t="s">
        <v>30</v>
      </c>
      <c r="H76" s="23" t="s">
        <v>26</v>
      </c>
    </row>
    <row r="77" spans="1:8" x14ac:dyDescent="0.25">
      <c r="B77" s="55">
        <f>+B7</f>
        <v>100000</v>
      </c>
      <c r="D77" s="49"/>
      <c r="H77" s="23"/>
    </row>
    <row r="78" spans="1:8" x14ac:dyDescent="0.25">
      <c r="A78" s="5">
        <v>1</v>
      </c>
      <c r="B78" s="26">
        <f>+B77-C78</f>
        <v>98333.333333333328</v>
      </c>
      <c r="C78" s="26">
        <f>+B77/60</f>
        <v>1666.6666666666667</v>
      </c>
      <c r="D78" s="47">
        <f>+E158</f>
        <v>3.5010000000000006E-3</v>
      </c>
      <c r="E78" s="26">
        <f t="shared" ref="E78:E117" si="11">(B77*D78)/4</f>
        <v>87.52500000000002</v>
      </c>
      <c r="F78" s="26">
        <f t="shared" ref="F78:F117" si="12">E78+C78</f>
        <v>1754.1916666666668</v>
      </c>
      <c r="G78" s="13">
        <f>+G8</f>
        <v>0.99832780093343643</v>
      </c>
      <c r="H78" s="26">
        <f t="shared" ref="H78:H117" si="13">F78*G78</f>
        <v>1751.2583089990933</v>
      </c>
    </row>
    <row r="79" spans="1:8" x14ac:dyDescent="0.25">
      <c r="A79" s="5">
        <v>2</v>
      </c>
      <c r="B79" s="26">
        <f t="shared" ref="B79:B117" si="14">+B78-C78</f>
        <v>96666.666666666657</v>
      </c>
      <c r="C79" s="26">
        <f t="shared" ref="C79:D117" si="15">+C78</f>
        <v>1666.6666666666667</v>
      </c>
      <c r="D79" s="47">
        <f t="shared" si="15"/>
        <v>3.5010000000000006E-3</v>
      </c>
      <c r="E79" s="26">
        <f t="shared" si="11"/>
        <v>86.066250000000011</v>
      </c>
      <c r="F79" s="26">
        <f t="shared" si="12"/>
        <v>1752.7329166666668</v>
      </c>
      <c r="G79" s="13">
        <f t="shared" ref="G79:G137" si="16">+G9</f>
        <v>0.99665839811659107</v>
      </c>
      <c r="H79" s="26">
        <f t="shared" si="13"/>
        <v>1746.8759810512206</v>
      </c>
    </row>
    <row r="80" spans="1:8" x14ac:dyDescent="0.25">
      <c r="A80" s="5">
        <v>3</v>
      </c>
      <c r="B80" s="26">
        <f t="shared" si="14"/>
        <v>94999.999999999985</v>
      </c>
      <c r="C80" s="26">
        <f t="shared" si="15"/>
        <v>1666.6666666666667</v>
      </c>
      <c r="D80" s="47">
        <f t="shared" si="15"/>
        <v>3.5010000000000006E-3</v>
      </c>
      <c r="E80" s="26">
        <f t="shared" si="11"/>
        <v>84.607500000000002</v>
      </c>
      <c r="F80" s="26">
        <f t="shared" si="12"/>
        <v>1751.2741666666668</v>
      </c>
      <c r="G80" s="13">
        <f t="shared" si="16"/>
        <v>0.99499178687357781</v>
      </c>
      <c r="H80" s="26">
        <f t="shared" si="13"/>
        <v>1742.5034123972027</v>
      </c>
    </row>
    <row r="81" spans="1:8" x14ac:dyDescent="0.25">
      <c r="A81" s="5">
        <v>4</v>
      </c>
      <c r="B81" s="26">
        <f t="shared" si="14"/>
        <v>93333.333333333314</v>
      </c>
      <c r="C81" s="26">
        <f t="shared" si="15"/>
        <v>1666.6666666666667</v>
      </c>
      <c r="D81" s="47">
        <f t="shared" si="15"/>
        <v>3.5010000000000006E-3</v>
      </c>
      <c r="E81" s="26">
        <f t="shared" si="11"/>
        <v>83.148750000000007</v>
      </c>
      <c r="F81" s="26">
        <f t="shared" si="12"/>
        <v>1749.8154166666668</v>
      </c>
      <c r="G81" s="13">
        <f t="shared" si="16"/>
        <v>0.99332796253632938</v>
      </c>
      <c r="H81" s="26">
        <f t="shared" si="13"/>
        <v>1738.1405826521584</v>
      </c>
    </row>
    <row r="82" spans="1:8" x14ac:dyDescent="0.25">
      <c r="A82" s="5">
        <v>5</v>
      </c>
      <c r="B82" s="26">
        <f t="shared" si="14"/>
        <v>91666.666666666642</v>
      </c>
      <c r="C82" s="26">
        <f t="shared" si="15"/>
        <v>1666.6666666666667</v>
      </c>
      <c r="D82" s="47">
        <f t="shared" si="15"/>
        <v>3.5010000000000006E-3</v>
      </c>
      <c r="E82" s="26">
        <f t="shared" si="11"/>
        <v>81.69</v>
      </c>
      <c r="F82" s="26">
        <f t="shared" si="12"/>
        <v>1748.3566666666668</v>
      </c>
      <c r="G82" s="13">
        <f t="shared" si="16"/>
        <v>0.9916669204445846</v>
      </c>
      <c r="H82" s="26">
        <f t="shared" si="13"/>
        <v>1733.7874714720926</v>
      </c>
    </row>
    <row r="83" spans="1:8" x14ac:dyDescent="0.25">
      <c r="A83" s="5">
        <v>6</v>
      </c>
      <c r="B83" s="26">
        <f t="shared" si="14"/>
        <v>89999.999999999971</v>
      </c>
      <c r="C83" s="26">
        <f t="shared" si="15"/>
        <v>1666.6666666666667</v>
      </c>
      <c r="D83" s="47">
        <f t="shared" si="15"/>
        <v>3.5010000000000006E-3</v>
      </c>
      <c r="E83" s="26">
        <f t="shared" si="11"/>
        <v>80.231249999999989</v>
      </c>
      <c r="F83" s="26">
        <f t="shared" si="12"/>
        <v>1746.8979166666668</v>
      </c>
      <c r="G83" s="13">
        <f t="shared" si="16"/>
        <v>0.99000865594587517</v>
      </c>
      <c r="H83" s="26">
        <f t="shared" si="13"/>
        <v>1729.4440585538161</v>
      </c>
    </row>
    <row r="84" spans="1:8" x14ac:dyDescent="0.25">
      <c r="A84" s="5">
        <v>7</v>
      </c>
      <c r="B84" s="26">
        <f t="shared" si="14"/>
        <v>88333.333333333299</v>
      </c>
      <c r="C84" s="26">
        <f t="shared" si="15"/>
        <v>1666.6666666666667</v>
      </c>
      <c r="D84" s="47">
        <f t="shared" si="15"/>
        <v>3.5010000000000006E-3</v>
      </c>
      <c r="E84" s="26">
        <f t="shared" si="11"/>
        <v>78.772499999999994</v>
      </c>
      <c r="F84" s="26">
        <f t="shared" si="12"/>
        <v>1745.4391666666668</v>
      </c>
      <c r="G84" s="13">
        <f t="shared" si="16"/>
        <v>0.98835316439551268</v>
      </c>
      <c r="H84" s="26">
        <f t="shared" si="13"/>
        <v>1725.1103236348667</v>
      </c>
    </row>
    <row r="85" spans="1:8" x14ac:dyDescent="0.25">
      <c r="A85" s="5">
        <v>8</v>
      </c>
      <c r="B85" s="26">
        <f t="shared" si="14"/>
        <v>86666.666666666628</v>
      </c>
      <c r="C85" s="26">
        <f t="shared" si="15"/>
        <v>1666.6666666666667</v>
      </c>
      <c r="D85" s="47">
        <f t="shared" si="15"/>
        <v>3.5010000000000006E-3</v>
      </c>
      <c r="E85" s="26">
        <f t="shared" si="11"/>
        <v>77.313749999999985</v>
      </c>
      <c r="F85" s="26">
        <f t="shared" si="12"/>
        <v>1743.9804166666668</v>
      </c>
      <c r="G85" s="13">
        <f t="shared" si="16"/>
        <v>0.9867004411565754</v>
      </c>
      <c r="H85" s="26">
        <f t="shared" si="13"/>
        <v>1720.7862464934283</v>
      </c>
    </row>
    <row r="86" spans="1:8" x14ac:dyDescent="0.25">
      <c r="A86" s="5">
        <v>9</v>
      </c>
      <c r="B86" s="26">
        <f t="shared" si="14"/>
        <v>84999.999999999956</v>
      </c>
      <c r="C86" s="26">
        <f t="shared" si="15"/>
        <v>1666.6666666666667</v>
      </c>
      <c r="D86" s="47">
        <f t="shared" si="15"/>
        <v>3.5010000000000006E-3</v>
      </c>
      <c r="E86" s="26">
        <f t="shared" si="11"/>
        <v>75.854999999999976</v>
      </c>
      <c r="F86" s="26">
        <f t="shared" si="12"/>
        <v>1742.5216666666668</v>
      </c>
      <c r="G86" s="13">
        <f t="shared" si="16"/>
        <v>0.9850504815998955</v>
      </c>
      <c r="H86" s="26">
        <f t="shared" si="13"/>
        <v>1716.4718069482526</v>
      </c>
    </row>
    <row r="87" spans="1:8" x14ac:dyDescent="0.25">
      <c r="A87" s="5">
        <v>10</v>
      </c>
      <c r="B87" s="26">
        <f t="shared" si="14"/>
        <v>83333.333333333285</v>
      </c>
      <c r="C87" s="26">
        <f t="shared" si="15"/>
        <v>1666.6666666666667</v>
      </c>
      <c r="D87" s="47">
        <f t="shared" si="15"/>
        <v>3.5010000000000006E-3</v>
      </c>
      <c r="E87" s="26">
        <f t="shared" si="11"/>
        <v>74.396249999999981</v>
      </c>
      <c r="F87" s="26">
        <f t="shared" si="12"/>
        <v>1741.0629166666668</v>
      </c>
      <c r="G87" s="13">
        <f t="shared" si="16"/>
        <v>0.98340328110404618</v>
      </c>
      <c r="H87" s="26">
        <f t="shared" si="13"/>
        <v>1712.1669848585807</v>
      </c>
    </row>
    <row r="88" spans="1:8" x14ac:dyDescent="0.25">
      <c r="A88" s="5">
        <v>11</v>
      </c>
      <c r="B88" s="26">
        <f t="shared" si="14"/>
        <v>81666.666666666613</v>
      </c>
      <c r="C88" s="26">
        <f t="shared" si="15"/>
        <v>1666.6666666666667</v>
      </c>
      <c r="D88" s="47">
        <f t="shared" si="15"/>
        <v>3.5010000000000006E-3</v>
      </c>
      <c r="E88" s="26">
        <f t="shared" si="11"/>
        <v>72.937499999999972</v>
      </c>
      <c r="F88" s="26">
        <f t="shared" si="12"/>
        <v>1739.6041666666667</v>
      </c>
      <c r="G88" s="13">
        <f t="shared" si="16"/>
        <v>0.98175883505532846</v>
      </c>
      <c r="H88" s="26">
        <f t="shared" si="13"/>
        <v>1707.8717601240621</v>
      </c>
    </row>
    <row r="89" spans="1:8" x14ac:dyDescent="0.25">
      <c r="A89" s="5">
        <v>12</v>
      </c>
      <c r="B89" s="26">
        <f t="shared" si="14"/>
        <v>79999.999999999942</v>
      </c>
      <c r="C89" s="26">
        <f t="shared" si="15"/>
        <v>1666.6666666666667</v>
      </c>
      <c r="D89" s="47">
        <f t="shared" si="15"/>
        <v>3.5010000000000006E-3</v>
      </c>
      <c r="E89" s="26">
        <f t="shared" si="11"/>
        <v>71.478749999999962</v>
      </c>
      <c r="F89" s="26">
        <f t="shared" si="12"/>
        <v>1738.1454166666667</v>
      </c>
      <c r="G89" s="13">
        <f t="shared" si="16"/>
        <v>0.98011713884775842</v>
      </c>
      <c r="H89" s="26">
        <f t="shared" si="13"/>
        <v>1703.5861126846783</v>
      </c>
    </row>
    <row r="90" spans="1:8" x14ac:dyDescent="0.25">
      <c r="A90" s="5">
        <v>13</v>
      </c>
      <c r="B90" s="26">
        <f t="shared" si="14"/>
        <v>78333.33333333327</v>
      </c>
      <c r="C90" s="26">
        <f t="shared" si="15"/>
        <v>1666.6666666666667</v>
      </c>
      <c r="D90" s="47">
        <f t="shared" si="15"/>
        <v>3.5010000000000006E-3</v>
      </c>
      <c r="E90" s="26">
        <f t="shared" si="11"/>
        <v>70.019999999999968</v>
      </c>
      <c r="F90" s="26">
        <f t="shared" si="12"/>
        <v>1736.6866666666667</v>
      </c>
      <c r="G90" s="13">
        <f t="shared" si="16"/>
        <v>0.97847818788305418</v>
      </c>
      <c r="H90" s="26">
        <f t="shared" si="13"/>
        <v>1699.3100225206617</v>
      </c>
    </row>
    <row r="91" spans="1:8" x14ac:dyDescent="0.25">
      <c r="A91" s="5">
        <v>14</v>
      </c>
      <c r="B91" s="26">
        <f t="shared" si="14"/>
        <v>76666.666666666599</v>
      </c>
      <c r="C91" s="26">
        <f t="shared" si="15"/>
        <v>1666.6666666666667</v>
      </c>
      <c r="D91" s="47">
        <f t="shared" si="15"/>
        <v>3.5010000000000006E-3</v>
      </c>
      <c r="E91" s="26">
        <f t="shared" si="11"/>
        <v>68.561249999999959</v>
      </c>
      <c r="F91" s="26">
        <f t="shared" si="12"/>
        <v>1735.2279166666667</v>
      </c>
      <c r="G91" s="13">
        <f t="shared" si="16"/>
        <v>0.9768419775706233</v>
      </c>
      <c r="H91" s="26">
        <f t="shared" si="13"/>
        <v>1695.0434696524194</v>
      </c>
    </row>
    <row r="92" spans="1:8" x14ac:dyDescent="0.25">
      <c r="A92" s="5">
        <v>15</v>
      </c>
      <c r="B92" s="26">
        <f t="shared" si="14"/>
        <v>74999.999999999927</v>
      </c>
      <c r="C92" s="26">
        <f t="shared" si="15"/>
        <v>1666.6666666666667</v>
      </c>
      <c r="D92" s="47">
        <f t="shared" si="15"/>
        <v>3.5010000000000006E-3</v>
      </c>
      <c r="E92" s="26">
        <f t="shared" si="11"/>
        <v>67.102499999999949</v>
      </c>
      <c r="F92" s="26">
        <f t="shared" si="12"/>
        <v>1733.7691666666667</v>
      </c>
      <c r="G92" s="13">
        <f t="shared" si="16"/>
        <v>0.97520850332754971</v>
      </c>
      <c r="H92" s="26">
        <f t="shared" si="13"/>
        <v>1690.7864341404531</v>
      </c>
    </row>
    <row r="93" spans="1:8" x14ac:dyDescent="0.25">
      <c r="A93" s="2">
        <v>16</v>
      </c>
      <c r="B93" s="26">
        <f t="shared" si="14"/>
        <v>73333.333333333256</v>
      </c>
      <c r="C93" s="26">
        <f t="shared" si="15"/>
        <v>1666.6666666666667</v>
      </c>
      <c r="D93" s="47">
        <f t="shared" si="15"/>
        <v>3.5010000000000006E-3</v>
      </c>
      <c r="E93" s="26">
        <f t="shared" si="11"/>
        <v>65.643749999999955</v>
      </c>
      <c r="F93" s="26">
        <f t="shared" si="12"/>
        <v>1732.3104166666667</v>
      </c>
      <c r="G93" s="13">
        <f t="shared" si="16"/>
        <v>0.97357776057858048</v>
      </c>
      <c r="H93" s="26">
        <f t="shared" si="13"/>
        <v>1686.5388960852811</v>
      </c>
    </row>
    <row r="94" spans="1:8" x14ac:dyDescent="0.25">
      <c r="A94" s="2">
        <v>17</v>
      </c>
      <c r="B94" s="26">
        <f t="shared" si="14"/>
        <v>71666.666666666584</v>
      </c>
      <c r="C94" s="26">
        <f t="shared" si="15"/>
        <v>1666.6666666666667</v>
      </c>
      <c r="D94" s="47">
        <f t="shared" si="15"/>
        <v>3.5010000000000006E-3</v>
      </c>
      <c r="E94" s="26">
        <f t="shared" si="11"/>
        <v>64.184999999999945</v>
      </c>
      <c r="F94" s="26">
        <f t="shared" si="12"/>
        <v>1730.8516666666667</v>
      </c>
      <c r="G94" s="13">
        <f t="shared" si="16"/>
        <v>0.97194974475611395</v>
      </c>
      <c r="H94" s="26">
        <f t="shared" si="13"/>
        <v>1682.300835627361</v>
      </c>
    </row>
    <row r="95" spans="1:8" x14ac:dyDescent="0.25">
      <c r="A95" s="2">
        <v>18</v>
      </c>
      <c r="B95" s="26">
        <f t="shared" si="14"/>
        <v>69999.999999999913</v>
      </c>
      <c r="C95" s="26">
        <f t="shared" si="15"/>
        <v>1666.6666666666667</v>
      </c>
      <c r="D95" s="47">
        <f t="shared" si="15"/>
        <v>3.5010000000000006E-3</v>
      </c>
      <c r="E95" s="26">
        <f t="shared" si="11"/>
        <v>62.726249999999936</v>
      </c>
      <c r="F95" s="26">
        <f t="shared" si="12"/>
        <v>1729.3929166666667</v>
      </c>
      <c r="G95" s="13">
        <f t="shared" si="16"/>
        <v>0.97032445130018607</v>
      </c>
      <c r="H95" s="26">
        <f t="shared" si="13"/>
        <v>1678.0722329470118</v>
      </c>
    </row>
    <row r="96" spans="1:8" x14ac:dyDescent="0.25">
      <c r="A96" s="2">
        <v>19</v>
      </c>
      <c r="B96" s="26">
        <f t="shared" si="14"/>
        <v>68333.333333333241</v>
      </c>
      <c r="C96" s="26">
        <f t="shared" si="15"/>
        <v>1666.6666666666667</v>
      </c>
      <c r="D96" s="47">
        <f t="shared" si="15"/>
        <v>3.5010000000000006E-3</v>
      </c>
      <c r="E96" s="26">
        <f t="shared" si="11"/>
        <v>61.267499999999934</v>
      </c>
      <c r="F96" s="26">
        <f t="shared" si="12"/>
        <v>1727.9341666666667</v>
      </c>
      <c r="G96" s="13">
        <f t="shared" si="16"/>
        <v>0.96870187565845811</v>
      </c>
      <c r="H96" s="26">
        <f t="shared" si="13"/>
        <v>1673.8530682643348</v>
      </c>
    </row>
    <row r="97" spans="1:8" x14ac:dyDescent="0.25">
      <c r="A97" s="2">
        <v>20</v>
      </c>
      <c r="B97" s="26">
        <f t="shared" si="14"/>
        <v>66666.66666666657</v>
      </c>
      <c r="C97" s="26">
        <f t="shared" si="15"/>
        <v>1666.6666666666667</v>
      </c>
      <c r="D97" s="47">
        <f t="shared" si="15"/>
        <v>3.5010000000000006E-3</v>
      </c>
      <c r="E97" s="26">
        <f t="shared" si="11"/>
        <v>59.808749999999932</v>
      </c>
      <c r="F97" s="26">
        <f t="shared" si="12"/>
        <v>1726.4754166666667</v>
      </c>
      <c r="G97" s="13">
        <f t="shared" si="16"/>
        <v>0.96708201328620369</v>
      </c>
      <c r="H97" s="26">
        <f t="shared" si="13"/>
        <v>1669.6433218391373</v>
      </c>
    </row>
    <row r="98" spans="1:8" x14ac:dyDescent="0.25">
      <c r="A98" s="2">
        <v>21</v>
      </c>
      <c r="B98" s="26">
        <f t="shared" si="14"/>
        <v>64999.999999999905</v>
      </c>
      <c r="C98" s="26">
        <f t="shared" si="15"/>
        <v>1666.6666666666667</v>
      </c>
      <c r="D98" s="47">
        <f t="shared" si="15"/>
        <v>3.5010000000000006E-3</v>
      </c>
      <c r="E98" s="26">
        <f t="shared" si="11"/>
        <v>58.349999999999923</v>
      </c>
      <c r="F98" s="26">
        <f t="shared" si="12"/>
        <v>1725.0166666666667</v>
      </c>
      <c r="G98" s="13">
        <f t="shared" si="16"/>
        <v>0.96546485964629603</v>
      </c>
      <c r="H98" s="26">
        <f t="shared" si="13"/>
        <v>1665.4429739708548</v>
      </c>
    </row>
    <row r="99" spans="1:8" x14ac:dyDescent="0.25">
      <c r="A99" s="2">
        <v>22</v>
      </c>
      <c r="B99" s="26">
        <f t="shared" si="14"/>
        <v>63333.333333333241</v>
      </c>
      <c r="C99" s="26">
        <f t="shared" si="15"/>
        <v>1666.6666666666667</v>
      </c>
      <c r="D99" s="47">
        <f t="shared" si="15"/>
        <v>3.5010000000000006E-3</v>
      </c>
      <c r="E99" s="26">
        <f t="shared" si="11"/>
        <v>56.891249999999928</v>
      </c>
      <c r="F99" s="26">
        <f t="shared" si="12"/>
        <v>1723.5579166666666</v>
      </c>
      <c r="G99" s="13">
        <f t="shared" si="16"/>
        <v>0.96385041020919549</v>
      </c>
      <c r="H99" s="26">
        <f t="shared" si="13"/>
        <v>1661.252004998473</v>
      </c>
    </row>
    <row r="100" spans="1:8" x14ac:dyDescent="0.25">
      <c r="A100" s="2">
        <v>23</v>
      </c>
      <c r="B100" s="26">
        <f t="shared" si="14"/>
        <v>61666.666666666577</v>
      </c>
      <c r="C100" s="26">
        <f t="shared" si="15"/>
        <v>1666.6666666666667</v>
      </c>
      <c r="D100" s="47">
        <f t="shared" si="15"/>
        <v>3.5010000000000006E-3</v>
      </c>
      <c r="E100" s="26">
        <f t="shared" si="11"/>
        <v>55.432499999999926</v>
      </c>
      <c r="F100" s="26">
        <f t="shared" si="12"/>
        <v>1722.0991666666666</v>
      </c>
      <c r="G100" s="13">
        <f t="shared" si="16"/>
        <v>0.96223866045293682</v>
      </c>
      <c r="H100" s="26">
        <f t="shared" si="13"/>
        <v>1657.070395300452</v>
      </c>
    </row>
    <row r="101" spans="1:8" x14ac:dyDescent="0.25">
      <c r="A101" s="2">
        <v>24</v>
      </c>
      <c r="B101" s="26">
        <f t="shared" si="14"/>
        <v>59999.999999999913</v>
      </c>
      <c r="C101" s="26">
        <f t="shared" si="15"/>
        <v>1666.6666666666667</v>
      </c>
      <c r="D101" s="47">
        <f t="shared" si="15"/>
        <v>3.5010000000000006E-3</v>
      </c>
      <c r="E101" s="26">
        <f t="shared" si="11"/>
        <v>53.973749999999932</v>
      </c>
      <c r="F101" s="26">
        <f t="shared" si="12"/>
        <v>1720.6404166666666</v>
      </c>
      <c r="G101" s="13">
        <f t="shared" si="16"/>
        <v>0.96062960586311608</v>
      </c>
      <c r="H101" s="26">
        <f t="shared" si="13"/>
        <v>1652.8981252946478</v>
      </c>
    </row>
    <row r="102" spans="1:8" x14ac:dyDescent="0.25">
      <c r="A102" s="2">
        <v>25</v>
      </c>
      <c r="B102" s="26">
        <f t="shared" si="14"/>
        <v>58333.333333333248</v>
      </c>
      <c r="C102" s="26">
        <f t="shared" si="15"/>
        <v>1666.6666666666667</v>
      </c>
      <c r="D102" s="47">
        <f t="shared" si="15"/>
        <v>3.5010000000000006E-3</v>
      </c>
      <c r="E102" s="26">
        <f t="shared" si="11"/>
        <v>52.514999999999937</v>
      </c>
      <c r="F102" s="26">
        <f t="shared" si="12"/>
        <v>1719.1816666666666</v>
      </c>
      <c r="G102" s="13">
        <f t="shared" si="16"/>
        <v>0.95902324193287847</v>
      </c>
      <c r="H102" s="26">
        <f t="shared" si="13"/>
        <v>1648.735175438236</v>
      </c>
    </row>
    <row r="103" spans="1:8" x14ac:dyDescent="0.25">
      <c r="A103" s="2">
        <v>26</v>
      </c>
      <c r="B103" s="26">
        <f t="shared" si="14"/>
        <v>56666.666666666584</v>
      </c>
      <c r="C103" s="26">
        <f t="shared" si="15"/>
        <v>1666.6666666666667</v>
      </c>
      <c r="D103" s="47">
        <f t="shared" si="15"/>
        <v>3.5010000000000006E-3</v>
      </c>
      <c r="E103" s="26">
        <f t="shared" si="11"/>
        <v>51.056249999999935</v>
      </c>
      <c r="F103" s="26">
        <f t="shared" si="12"/>
        <v>1717.7229166666666</v>
      </c>
      <c r="G103" s="13">
        <f t="shared" si="16"/>
        <v>0.95741956416290552</v>
      </c>
      <c r="H103" s="26">
        <f t="shared" si="13"/>
        <v>1644.5815262276349</v>
      </c>
    </row>
    <row r="104" spans="1:8" x14ac:dyDescent="0.25">
      <c r="A104" s="2">
        <v>27</v>
      </c>
      <c r="B104" s="26">
        <f t="shared" si="14"/>
        <v>54999.99999999992</v>
      </c>
      <c r="C104" s="26">
        <f t="shared" si="15"/>
        <v>1666.6666666666667</v>
      </c>
      <c r="D104" s="47">
        <f t="shared" si="15"/>
        <v>3.5010000000000006E-3</v>
      </c>
      <c r="E104" s="26">
        <f t="shared" si="11"/>
        <v>49.59749999999994</v>
      </c>
      <c r="F104" s="26">
        <f t="shared" si="12"/>
        <v>1716.2641666666666</v>
      </c>
      <c r="G104" s="13">
        <f t="shared" si="16"/>
        <v>0.95581856806140264</v>
      </c>
      <c r="H104" s="26">
        <f t="shared" si="13"/>
        <v>1640.4371581984296</v>
      </c>
    </row>
    <row r="105" spans="1:8" x14ac:dyDescent="0.25">
      <c r="A105" s="2">
        <v>28</v>
      </c>
      <c r="B105" s="26">
        <f t="shared" si="14"/>
        <v>53333.333333333256</v>
      </c>
      <c r="C105" s="26">
        <f t="shared" si="15"/>
        <v>1666.6666666666667</v>
      </c>
      <c r="D105" s="47">
        <f t="shared" si="15"/>
        <v>3.5010000000000006E-3</v>
      </c>
      <c r="E105" s="26">
        <f t="shared" si="11"/>
        <v>48.138749999999938</v>
      </c>
      <c r="F105" s="26">
        <f t="shared" si="12"/>
        <v>1714.8054166666666</v>
      </c>
      <c r="G105" s="13">
        <f t="shared" si="16"/>
        <v>0.95422024914408621</v>
      </c>
      <c r="H105" s="26">
        <f t="shared" si="13"/>
        <v>1636.3020519252952</v>
      </c>
    </row>
    <row r="106" spans="1:8" x14ac:dyDescent="0.25">
      <c r="A106" s="2">
        <v>29</v>
      </c>
      <c r="B106" s="26">
        <f t="shared" si="14"/>
        <v>51666.666666666591</v>
      </c>
      <c r="C106" s="26">
        <f t="shared" si="15"/>
        <v>1666.6666666666667</v>
      </c>
      <c r="D106" s="47">
        <f t="shared" si="15"/>
        <v>3.5010000000000006E-3</v>
      </c>
      <c r="E106" s="26">
        <f t="shared" si="11"/>
        <v>46.679999999999943</v>
      </c>
      <c r="F106" s="26">
        <f t="shared" si="12"/>
        <v>1713.3466666666666</v>
      </c>
      <c r="G106" s="13">
        <f t="shared" si="16"/>
        <v>0.95262460293417139</v>
      </c>
      <c r="H106" s="26">
        <f t="shared" si="13"/>
        <v>1632.1761880219194</v>
      </c>
    </row>
    <row r="107" spans="1:8" x14ac:dyDescent="0.25">
      <c r="A107" s="2">
        <v>30</v>
      </c>
      <c r="B107" s="26">
        <f t="shared" si="14"/>
        <v>49999.999999999927</v>
      </c>
      <c r="C107" s="26">
        <f t="shared" si="15"/>
        <v>1666.6666666666667</v>
      </c>
      <c r="D107" s="47">
        <f t="shared" si="15"/>
        <v>3.5010000000000006E-3</v>
      </c>
      <c r="E107" s="26">
        <f t="shared" si="11"/>
        <v>45.221249999999941</v>
      </c>
      <c r="F107" s="26">
        <f t="shared" si="12"/>
        <v>1711.8879166666666</v>
      </c>
      <c r="G107" s="13">
        <f t="shared" si="16"/>
        <v>0.95103162496235938</v>
      </c>
      <c r="H107" s="26">
        <f t="shared" si="13"/>
        <v>1628.0595471409279</v>
      </c>
    </row>
    <row r="108" spans="1:8" x14ac:dyDescent="0.25">
      <c r="A108" s="2">
        <v>31</v>
      </c>
      <c r="B108" s="26">
        <f t="shared" si="14"/>
        <v>48333.333333333263</v>
      </c>
      <c r="C108" s="26">
        <f t="shared" si="15"/>
        <v>1666.6666666666667</v>
      </c>
      <c r="D108" s="47">
        <f t="shared" si="15"/>
        <v>3.5010000000000006E-3</v>
      </c>
      <c r="E108" s="26">
        <f t="shared" si="11"/>
        <v>43.762499999999946</v>
      </c>
      <c r="F108" s="26">
        <f t="shared" si="12"/>
        <v>1710.4291666666668</v>
      </c>
      <c r="G108" s="13">
        <f t="shared" si="16"/>
        <v>0.94944131076682503</v>
      </c>
      <c r="H108" s="26">
        <f t="shared" si="13"/>
        <v>1623.9521099738083</v>
      </c>
    </row>
    <row r="109" spans="1:8" x14ac:dyDescent="0.25">
      <c r="A109" s="2">
        <v>32</v>
      </c>
      <c r="B109" s="26">
        <f t="shared" si="14"/>
        <v>46666.666666666599</v>
      </c>
      <c r="C109" s="26">
        <f t="shared" si="15"/>
        <v>1666.6666666666667</v>
      </c>
      <c r="D109" s="47">
        <f t="shared" si="15"/>
        <v>3.5010000000000006E-3</v>
      </c>
      <c r="E109" s="26">
        <f t="shared" si="11"/>
        <v>42.303749999999944</v>
      </c>
      <c r="F109" s="26">
        <f t="shared" si="12"/>
        <v>1708.9704166666668</v>
      </c>
      <c r="G109" s="13">
        <f t="shared" si="16"/>
        <v>0.94785365589320381</v>
      </c>
      <c r="H109" s="26">
        <f t="shared" si="13"/>
        <v>1619.8538572508319</v>
      </c>
    </row>
    <row r="110" spans="1:8" x14ac:dyDescent="0.25">
      <c r="A110" s="2">
        <v>33</v>
      </c>
      <c r="B110" s="26">
        <f t="shared" si="14"/>
        <v>44999.999999999935</v>
      </c>
      <c r="C110" s="26">
        <f t="shared" si="15"/>
        <v>1666.6666666666667</v>
      </c>
      <c r="D110" s="47">
        <f t="shared" si="15"/>
        <v>3.5010000000000006E-3</v>
      </c>
      <c r="E110" s="26">
        <f t="shared" si="11"/>
        <v>40.844999999999949</v>
      </c>
      <c r="F110" s="26">
        <f t="shared" si="12"/>
        <v>1707.5116666666668</v>
      </c>
      <c r="G110" s="13">
        <f t="shared" si="16"/>
        <v>0.94626865589458031</v>
      </c>
      <c r="H110" s="26">
        <f t="shared" si="13"/>
        <v>1615.7647697409814</v>
      </c>
    </row>
    <row r="111" spans="1:8" x14ac:dyDescent="0.25">
      <c r="A111" s="2">
        <v>34</v>
      </c>
      <c r="B111" s="26">
        <f t="shared" si="14"/>
        <v>43333.33333333327</v>
      </c>
      <c r="C111" s="26">
        <f t="shared" si="15"/>
        <v>1666.6666666666667</v>
      </c>
      <c r="D111" s="47">
        <f t="shared" si="15"/>
        <v>3.5010000000000006E-3</v>
      </c>
      <c r="E111" s="26">
        <f t="shared" si="11"/>
        <v>39.386249999999947</v>
      </c>
      <c r="F111" s="26">
        <f t="shared" si="12"/>
        <v>1706.0529166666668</v>
      </c>
      <c r="G111" s="13">
        <f t="shared" si="16"/>
        <v>0.94468630633147499</v>
      </c>
      <c r="H111" s="26">
        <f t="shared" si="13"/>
        <v>1611.6848282518731</v>
      </c>
    </row>
    <row r="112" spans="1:8" x14ac:dyDescent="0.25">
      <c r="A112" s="2">
        <v>35</v>
      </c>
      <c r="B112" s="26">
        <f t="shared" si="14"/>
        <v>41666.666666666606</v>
      </c>
      <c r="C112" s="26">
        <f t="shared" si="15"/>
        <v>1666.6666666666667</v>
      </c>
      <c r="D112" s="47">
        <f t="shared" si="15"/>
        <v>3.5010000000000006E-3</v>
      </c>
      <c r="E112" s="26">
        <f t="shared" si="11"/>
        <v>37.927499999999952</v>
      </c>
      <c r="F112" s="26">
        <f t="shared" si="12"/>
        <v>1704.5941666666668</v>
      </c>
      <c r="G112" s="13">
        <f t="shared" si="16"/>
        <v>0.94310660277183223</v>
      </c>
      <c r="H112" s="26">
        <f t="shared" si="13"/>
        <v>1607.6140136296824</v>
      </c>
    </row>
    <row r="113" spans="1:8" x14ac:dyDescent="0.25">
      <c r="A113" s="2">
        <v>36</v>
      </c>
      <c r="B113" s="26">
        <f t="shared" si="14"/>
        <v>39999.999999999942</v>
      </c>
      <c r="C113" s="26">
        <f t="shared" si="15"/>
        <v>1666.6666666666667</v>
      </c>
      <c r="D113" s="47">
        <f t="shared" si="15"/>
        <v>3.5010000000000006E-3</v>
      </c>
      <c r="E113" s="26">
        <f t="shared" si="11"/>
        <v>36.46874999999995</v>
      </c>
      <c r="F113" s="26">
        <f t="shared" si="12"/>
        <v>1703.1354166666667</v>
      </c>
      <c r="G113" s="13">
        <f t="shared" si="16"/>
        <v>0.94152954079100715</v>
      </c>
      <c r="H113" s="26">
        <f t="shared" si="13"/>
        <v>1603.5523067590673</v>
      </c>
    </row>
    <row r="114" spans="1:8" x14ac:dyDescent="0.25">
      <c r="A114" s="2">
        <v>37</v>
      </c>
      <c r="B114" s="26">
        <f t="shared" si="14"/>
        <v>38333.333333333278</v>
      </c>
      <c r="C114" s="26">
        <f t="shared" si="15"/>
        <v>1666.6666666666667</v>
      </c>
      <c r="D114" s="47">
        <f t="shared" si="15"/>
        <v>3.5010000000000006E-3</v>
      </c>
      <c r="E114" s="26">
        <f t="shared" si="11"/>
        <v>35.009999999999955</v>
      </c>
      <c r="F114" s="26">
        <f t="shared" si="12"/>
        <v>1701.6766666666667</v>
      </c>
      <c r="G114" s="13">
        <f t="shared" si="16"/>
        <v>0.93995511597175441</v>
      </c>
      <c r="H114" s="26">
        <f t="shared" si="13"/>
        <v>1599.4996885630951</v>
      </c>
    </row>
    <row r="115" spans="1:8" x14ac:dyDescent="0.25">
      <c r="A115" s="2">
        <v>38</v>
      </c>
      <c r="B115" s="26">
        <f t="shared" si="14"/>
        <v>36666.666666666613</v>
      </c>
      <c r="C115" s="26">
        <f t="shared" si="15"/>
        <v>1666.6666666666667</v>
      </c>
      <c r="D115" s="47">
        <f t="shared" si="15"/>
        <v>3.5010000000000006E-3</v>
      </c>
      <c r="E115" s="26">
        <f t="shared" si="11"/>
        <v>33.55124999999996</v>
      </c>
      <c r="F115" s="26">
        <f t="shared" si="12"/>
        <v>1700.2179166666667</v>
      </c>
      <c r="G115" s="13">
        <f t="shared" si="16"/>
        <v>0.93838332390421475</v>
      </c>
      <c r="H115" s="26">
        <f t="shared" si="13"/>
        <v>1595.456140003166</v>
      </c>
    </row>
    <row r="116" spans="1:8" x14ac:dyDescent="0.25">
      <c r="A116" s="2">
        <v>39</v>
      </c>
      <c r="B116" s="26">
        <f t="shared" si="14"/>
        <v>34999.999999999949</v>
      </c>
      <c r="C116" s="26">
        <f t="shared" si="15"/>
        <v>1666.6666666666667</v>
      </c>
      <c r="D116" s="47">
        <f t="shared" si="15"/>
        <v>3.5010000000000006E-3</v>
      </c>
      <c r="E116" s="26">
        <f t="shared" si="11"/>
        <v>32.092499999999959</v>
      </c>
      <c r="F116" s="26">
        <f t="shared" si="12"/>
        <v>1698.7591666666667</v>
      </c>
      <c r="G116" s="13">
        <f t="shared" si="16"/>
        <v>0.93681416018590336</v>
      </c>
      <c r="H116" s="26">
        <f t="shared" si="13"/>
        <v>1591.4216420789385</v>
      </c>
    </row>
    <row r="117" spans="1:8" x14ac:dyDescent="0.25">
      <c r="A117" s="2">
        <v>40</v>
      </c>
      <c r="B117" s="26">
        <f t="shared" si="14"/>
        <v>33333.333333333285</v>
      </c>
      <c r="C117" s="26">
        <f t="shared" si="15"/>
        <v>1666.6666666666667</v>
      </c>
      <c r="D117" s="47">
        <f t="shared" si="15"/>
        <v>3.5010000000000006E-3</v>
      </c>
      <c r="E117" s="26">
        <f t="shared" si="11"/>
        <v>30.63374999999996</v>
      </c>
      <c r="F117" s="26">
        <f t="shared" si="12"/>
        <v>1697.3004166666667</v>
      </c>
      <c r="G117" s="13">
        <f t="shared" si="16"/>
        <v>0.93524762042169696</v>
      </c>
      <c r="H117" s="26">
        <f t="shared" si="13"/>
        <v>1587.3961758282549</v>
      </c>
    </row>
    <row r="118" spans="1:8" x14ac:dyDescent="0.25">
      <c r="A118" s="2">
        <f>A117+1</f>
        <v>41</v>
      </c>
      <c r="B118" s="26">
        <f t="shared" ref="B118:B137" si="17">+B117-C117</f>
        <v>31666.666666666617</v>
      </c>
      <c r="C118" s="26">
        <f t="shared" ref="C118:C137" si="18">+C117</f>
        <v>1666.6666666666667</v>
      </c>
      <c r="D118" s="47">
        <f t="shared" ref="D118:D137" si="19">+D117</f>
        <v>3.5010000000000006E-3</v>
      </c>
      <c r="E118" s="26">
        <f t="shared" ref="E118:E137" si="20">(B117*D118)/4</f>
        <v>29.174999999999962</v>
      </c>
      <c r="F118" s="26">
        <f t="shared" ref="F118:F137" si="21">E118+C118</f>
        <v>1695.8416666666667</v>
      </c>
      <c r="G118" s="13">
        <f t="shared" si="16"/>
        <v>0.93368370022382208</v>
      </c>
      <c r="H118" s="26">
        <f t="shared" ref="H118:H137" si="22">F118*G118</f>
        <v>1583.3797223270669</v>
      </c>
    </row>
    <row r="119" spans="1:8" x14ac:dyDescent="0.25">
      <c r="A119" s="2">
        <f t="shared" ref="A119:A137" si="23">A118+1</f>
        <v>42</v>
      </c>
      <c r="B119" s="26">
        <f t="shared" si="17"/>
        <v>29999.999999999949</v>
      </c>
      <c r="C119" s="26">
        <f t="shared" si="18"/>
        <v>1666.6666666666667</v>
      </c>
      <c r="D119" s="47">
        <f t="shared" si="19"/>
        <v>3.5010000000000006E-3</v>
      </c>
      <c r="E119" s="26">
        <f t="shared" si="20"/>
        <v>27.716249999999963</v>
      </c>
      <c r="F119" s="26">
        <f t="shared" si="21"/>
        <v>1694.3829166666667</v>
      </c>
      <c r="G119" s="13">
        <f t="shared" si="16"/>
        <v>0.93212239521184215</v>
      </c>
      <c r="H119" s="26">
        <f t="shared" si="22"/>
        <v>1579.3722626893605</v>
      </c>
    </row>
    <row r="120" spans="1:8" x14ac:dyDescent="0.25">
      <c r="A120" s="2">
        <f t="shared" si="23"/>
        <v>43</v>
      </c>
      <c r="B120" s="26">
        <f t="shared" si="17"/>
        <v>28333.333333333281</v>
      </c>
      <c r="C120" s="26">
        <f t="shared" si="18"/>
        <v>1666.6666666666667</v>
      </c>
      <c r="D120" s="47">
        <f t="shared" si="19"/>
        <v>3.5010000000000006E-3</v>
      </c>
      <c r="E120" s="26">
        <f t="shared" si="20"/>
        <v>26.257499999999961</v>
      </c>
      <c r="F120" s="26">
        <f t="shared" si="21"/>
        <v>1692.9241666666667</v>
      </c>
      <c r="G120" s="13">
        <f t="shared" si="16"/>
        <v>0.93056370101264596</v>
      </c>
      <c r="H120" s="26">
        <f t="shared" si="22"/>
        <v>1575.3737780670829</v>
      </c>
    </row>
    <row r="121" spans="1:8" x14ac:dyDescent="0.25">
      <c r="A121" s="2">
        <f t="shared" si="23"/>
        <v>44</v>
      </c>
      <c r="B121" s="26">
        <f t="shared" si="17"/>
        <v>26666.666666666613</v>
      </c>
      <c r="C121" s="26">
        <f t="shared" si="18"/>
        <v>1666.6666666666667</v>
      </c>
      <c r="D121" s="47">
        <f t="shared" si="19"/>
        <v>3.5010000000000006E-3</v>
      </c>
      <c r="E121" s="26">
        <f t="shared" si="20"/>
        <v>24.798749999999959</v>
      </c>
      <c r="F121" s="26">
        <f t="shared" si="21"/>
        <v>1691.4654166666667</v>
      </c>
      <c r="G121" s="13">
        <f t="shared" si="16"/>
        <v>0.92900761326043468</v>
      </c>
      <c r="H121" s="26">
        <f t="shared" si="22"/>
        <v>1571.3842496500667</v>
      </c>
    </row>
    <row r="122" spans="1:8" x14ac:dyDescent="0.25">
      <c r="A122" s="2">
        <f t="shared" si="23"/>
        <v>45</v>
      </c>
      <c r="B122" s="26">
        <f t="shared" si="17"/>
        <v>24999.999999999945</v>
      </c>
      <c r="C122" s="26">
        <f t="shared" si="18"/>
        <v>1666.6666666666667</v>
      </c>
      <c r="D122" s="47">
        <f t="shared" si="19"/>
        <v>3.5010000000000006E-3</v>
      </c>
      <c r="E122" s="26">
        <f t="shared" si="20"/>
        <v>23.339999999999957</v>
      </c>
      <c r="F122" s="26">
        <f t="shared" si="21"/>
        <v>1690.0066666666667</v>
      </c>
      <c r="G122" s="13">
        <f t="shared" si="16"/>
        <v>0.92745412759671009</v>
      </c>
      <c r="H122" s="26">
        <f t="shared" si="22"/>
        <v>1567.4036586659574</v>
      </c>
    </row>
    <row r="123" spans="1:8" x14ac:dyDescent="0.25">
      <c r="A123" s="2">
        <f t="shared" si="23"/>
        <v>46</v>
      </c>
      <c r="B123" s="26">
        <f t="shared" si="17"/>
        <v>23333.333333333278</v>
      </c>
      <c r="C123" s="26">
        <f t="shared" si="18"/>
        <v>1666.6666666666667</v>
      </c>
      <c r="D123" s="47">
        <f t="shared" si="19"/>
        <v>3.5010000000000006E-3</v>
      </c>
      <c r="E123" s="26">
        <f t="shared" si="20"/>
        <v>21.881249999999955</v>
      </c>
      <c r="F123" s="26">
        <f t="shared" si="21"/>
        <v>1688.5479166666667</v>
      </c>
      <c r="G123" s="13">
        <f t="shared" si="16"/>
        <v>0.92590323967026233</v>
      </c>
      <c r="H123" s="26">
        <f t="shared" si="22"/>
        <v>1563.4319863801388</v>
      </c>
    </row>
    <row r="124" spans="1:8" x14ac:dyDescent="0.25">
      <c r="A124" s="2">
        <f t="shared" si="23"/>
        <v>47</v>
      </c>
      <c r="B124" s="26">
        <f t="shared" si="17"/>
        <v>21666.66666666661</v>
      </c>
      <c r="C124" s="26">
        <f t="shared" si="18"/>
        <v>1666.6666666666667</v>
      </c>
      <c r="D124" s="47">
        <f t="shared" si="19"/>
        <v>3.5010000000000006E-3</v>
      </c>
      <c r="E124" s="26">
        <f t="shared" si="20"/>
        <v>20.422499999999953</v>
      </c>
      <c r="F124" s="26">
        <f t="shared" si="21"/>
        <v>1687.0891666666666</v>
      </c>
      <c r="G124" s="13">
        <f t="shared" si="16"/>
        <v>0.92435494513715766</v>
      </c>
      <c r="H124" s="26">
        <f t="shared" si="22"/>
        <v>1559.4692140956597</v>
      </c>
    </row>
    <row r="125" spans="1:8" x14ac:dyDescent="0.25">
      <c r="A125" s="2">
        <f t="shared" si="23"/>
        <v>48</v>
      </c>
      <c r="B125" s="26">
        <f t="shared" si="17"/>
        <v>19999.999999999942</v>
      </c>
      <c r="C125" s="26">
        <f t="shared" si="18"/>
        <v>1666.6666666666667</v>
      </c>
      <c r="D125" s="47">
        <f t="shared" si="19"/>
        <v>3.5010000000000006E-3</v>
      </c>
      <c r="E125" s="26">
        <f t="shared" si="20"/>
        <v>18.963749999999955</v>
      </c>
      <c r="F125" s="26">
        <f t="shared" si="21"/>
        <v>1685.6304166666666</v>
      </c>
      <c r="G125" s="13">
        <f t="shared" si="16"/>
        <v>0.92280923966072581</v>
      </c>
      <c r="H125" s="26">
        <f t="shared" si="22"/>
        <v>1555.515323153159</v>
      </c>
    </row>
    <row r="126" spans="1:8" x14ac:dyDescent="0.25">
      <c r="A126" s="2">
        <f t="shared" si="23"/>
        <v>49</v>
      </c>
      <c r="B126" s="26">
        <f t="shared" si="17"/>
        <v>18333.333333333274</v>
      </c>
      <c r="C126" s="26">
        <f t="shared" si="18"/>
        <v>1666.6666666666667</v>
      </c>
      <c r="D126" s="47">
        <f t="shared" si="19"/>
        <v>3.5010000000000006E-3</v>
      </c>
      <c r="E126" s="26">
        <f t="shared" si="20"/>
        <v>17.504999999999953</v>
      </c>
      <c r="F126" s="26">
        <f t="shared" si="21"/>
        <v>1684.1716666666666</v>
      </c>
      <c r="G126" s="13">
        <f t="shared" si="16"/>
        <v>0.92126611891154886</v>
      </c>
      <c r="H126" s="26">
        <f t="shared" si="22"/>
        <v>1551.5702949307947</v>
      </c>
    </row>
    <row r="127" spans="1:8" x14ac:dyDescent="0.25">
      <c r="A127" s="2">
        <f t="shared" si="23"/>
        <v>50</v>
      </c>
      <c r="B127" s="26">
        <f t="shared" si="17"/>
        <v>16666.666666666606</v>
      </c>
      <c r="C127" s="26">
        <f t="shared" si="18"/>
        <v>1666.6666666666667</v>
      </c>
      <c r="D127" s="47">
        <f t="shared" si="19"/>
        <v>3.5010000000000006E-3</v>
      </c>
      <c r="E127" s="26">
        <f t="shared" si="20"/>
        <v>16.046249999999951</v>
      </c>
      <c r="F127" s="26">
        <f t="shared" si="21"/>
        <v>1682.7129166666666</v>
      </c>
      <c r="G127" s="13">
        <f t="shared" si="16"/>
        <v>0.91972557856744841</v>
      </c>
      <c r="H127" s="26">
        <f t="shared" si="22"/>
        <v>1547.6341108441686</v>
      </c>
    </row>
    <row r="128" spans="1:8" x14ac:dyDescent="0.25">
      <c r="A128" s="2">
        <f t="shared" si="23"/>
        <v>51</v>
      </c>
      <c r="B128" s="26">
        <f t="shared" si="17"/>
        <v>14999.99999999994</v>
      </c>
      <c r="C128" s="26">
        <f t="shared" si="18"/>
        <v>1666.6666666666667</v>
      </c>
      <c r="D128" s="47">
        <f t="shared" si="19"/>
        <v>3.5010000000000006E-3</v>
      </c>
      <c r="E128" s="26">
        <f t="shared" si="20"/>
        <v>14.587499999999949</v>
      </c>
      <c r="F128" s="26">
        <f t="shared" si="21"/>
        <v>1681.2541666666666</v>
      </c>
      <c r="G128" s="13">
        <f t="shared" si="16"/>
        <v>0.91818761431347329</v>
      </c>
      <c r="H128" s="26">
        <f t="shared" si="22"/>
        <v>1543.7067523462533</v>
      </c>
    </row>
    <row r="129" spans="1:8" x14ac:dyDescent="0.25">
      <c r="A129" s="2">
        <f t="shared" si="23"/>
        <v>52</v>
      </c>
      <c r="B129" s="26">
        <f t="shared" si="17"/>
        <v>13333.333333333274</v>
      </c>
      <c r="C129" s="26">
        <f t="shared" si="18"/>
        <v>1666.6666666666667</v>
      </c>
      <c r="D129" s="47">
        <f t="shared" si="19"/>
        <v>3.5010000000000006E-3</v>
      </c>
      <c r="E129" s="26">
        <f t="shared" si="20"/>
        <v>13.12874999999995</v>
      </c>
      <c r="F129" s="26">
        <f t="shared" si="21"/>
        <v>1679.7954166666666</v>
      </c>
      <c r="G129" s="13">
        <f t="shared" si="16"/>
        <v>0.9166522218418881</v>
      </c>
      <c r="H129" s="26">
        <f t="shared" si="22"/>
        <v>1539.7882009273201</v>
      </c>
    </row>
    <row r="130" spans="1:8" x14ac:dyDescent="0.25">
      <c r="A130" s="2">
        <f t="shared" si="23"/>
        <v>53</v>
      </c>
      <c r="B130" s="26">
        <f t="shared" si="17"/>
        <v>11666.666666666608</v>
      </c>
      <c r="C130" s="26">
        <f t="shared" si="18"/>
        <v>1666.6666666666667</v>
      </c>
      <c r="D130" s="47">
        <f t="shared" si="19"/>
        <v>3.5010000000000006E-3</v>
      </c>
      <c r="E130" s="26">
        <f t="shared" si="20"/>
        <v>11.66999999999995</v>
      </c>
      <c r="F130" s="26">
        <f t="shared" si="21"/>
        <v>1678.3366666666666</v>
      </c>
      <c r="G130" s="13">
        <f t="shared" si="16"/>
        <v>0.91511939685216059</v>
      </c>
      <c r="H130" s="26">
        <f t="shared" si="22"/>
        <v>1535.8784381148657</v>
      </c>
    </row>
    <row r="131" spans="1:8" x14ac:dyDescent="0.25">
      <c r="A131" s="2">
        <f t="shared" si="23"/>
        <v>54</v>
      </c>
      <c r="B131" s="26">
        <f t="shared" si="17"/>
        <v>9999.9999999999418</v>
      </c>
      <c r="C131" s="26">
        <f t="shared" si="18"/>
        <v>1666.6666666666667</v>
      </c>
      <c r="D131" s="47">
        <f t="shared" si="19"/>
        <v>3.5010000000000006E-3</v>
      </c>
      <c r="E131" s="26">
        <f t="shared" si="20"/>
        <v>10.21124999999995</v>
      </c>
      <c r="F131" s="26">
        <f t="shared" si="21"/>
        <v>1676.8779166666668</v>
      </c>
      <c r="G131" s="13">
        <f t="shared" si="16"/>
        <v>0.91358913505095007</v>
      </c>
      <c r="H131" s="26">
        <f t="shared" si="22"/>
        <v>1531.9774454735393</v>
      </c>
    </row>
    <row r="132" spans="1:8" x14ac:dyDescent="0.25">
      <c r="A132" s="2">
        <f t="shared" si="23"/>
        <v>55</v>
      </c>
      <c r="B132" s="26">
        <f t="shared" si="17"/>
        <v>8333.3333333332757</v>
      </c>
      <c r="C132" s="26">
        <f t="shared" si="18"/>
        <v>1666.6666666666667</v>
      </c>
      <c r="D132" s="47">
        <f t="shared" si="19"/>
        <v>3.5010000000000006E-3</v>
      </c>
      <c r="E132" s="26">
        <f t="shared" si="20"/>
        <v>8.7524999999999498</v>
      </c>
      <c r="F132" s="26">
        <f t="shared" si="21"/>
        <v>1675.4191666666668</v>
      </c>
      <c r="G132" s="13">
        <f t="shared" si="16"/>
        <v>0.91206143215209534</v>
      </c>
      <c r="H132" s="26">
        <f t="shared" si="22"/>
        <v>1528.0852046050702</v>
      </c>
    </row>
    <row r="133" spans="1:8" x14ac:dyDescent="0.25">
      <c r="A133" s="2">
        <f t="shared" si="23"/>
        <v>56</v>
      </c>
      <c r="B133" s="26">
        <f t="shared" si="17"/>
        <v>6666.6666666666088</v>
      </c>
      <c r="C133" s="26">
        <f t="shared" si="18"/>
        <v>1666.6666666666667</v>
      </c>
      <c r="D133" s="47">
        <f t="shared" si="19"/>
        <v>3.5010000000000006E-3</v>
      </c>
      <c r="E133" s="26">
        <f t="shared" si="20"/>
        <v>7.2937499999999513</v>
      </c>
      <c r="F133" s="26">
        <f t="shared" si="21"/>
        <v>1673.9604166666668</v>
      </c>
      <c r="G133" s="13">
        <f t="shared" si="16"/>
        <v>0.91053628387660202</v>
      </c>
      <c r="H133" s="26">
        <f t="shared" si="22"/>
        <v>1524.2016971481951</v>
      </c>
    </row>
    <row r="134" spans="1:8" x14ac:dyDescent="0.25">
      <c r="A134" s="2">
        <f t="shared" si="23"/>
        <v>57</v>
      </c>
      <c r="B134" s="26">
        <f t="shared" si="17"/>
        <v>4999.9999999999418</v>
      </c>
      <c r="C134" s="26">
        <f t="shared" si="18"/>
        <v>1666.6666666666667</v>
      </c>
      <c r="D134" s="47">
        <f t="shared" si="19"/>
        <v>3.5010000000000006E-3</v>
      </c>
      <c r="E134" s="26">
        <f t="shared" si="20"/>
        <v>5.8349999999999502</v>
      </c>
      <c r="F134" s="26">
        <f t="shared" si="21"/>
        <v>1672.5016666666668</v>
      </c>
      <c r="G134" s="13">
        <f t="shared" si="16"/>
        <v>0.90901368595263132</v>
      </c>
      <c r="H134" s="26">
        <f t="shared" si="22"/>
        <v>1520.3269047785859</v>
      </c>
    </row>
    <row r="135" spans="1:8" x14ac:dyDescent="0.25">
      <c r="A135" s="2">
        <f t="shared" si="23"/>
        <v>58</v>
      </c>
      <c r="B135" s="26">
        <f t="shared" si="17"/>
        <v>3333.3333333332748</v>
      </c>
      <c r="C135" s="26">
        <f t="shared" si="18"/>
        <v>1666.6666666666667</v>
      </c>
      <c r="D135" s="47">
        <f t="shared" si="19"/>
        <v>3.5010000000000006E-3</v>
      </c>
      <c r="E135" s="26">
        <f t="shared" si="20"/>
        <v>4.37624999999995</v>
      </c>
      <c r="F135" s="26">
        <f t="shared" si="21"/>
        <v>1671.0429166666668</v>
      </c>
      <c r="G135" s="13">
        <f t="shared" si="16"/>
        <v>0.90749363411548778</v>
      </c>
      <c r="H135" s="26">
        <f t="shared" si="22"/>
        <v>1516.4608092087776</v>
      </c>
    </row>
    <row r="136" spans="1:8" x14ac:dyDescent="0.25">
      <c r="A136" s="2">
        <f t="shared" si="23"/>
        <v>59</v>
      </c>
      <c r="B136" s="26">
        <f t="shared" si="17"/>
        <v>1666.6666666666081</v>
      </c>
      <c r="C136" s="26">
        <f t="shared" si="18"/>
        <v>1666.6666666666667</v>
      </c>
      <c r="D136" s="47">
        <f t="shared" si="19"/>
        <v>3.5010000000000006E-3</v>
      </c>
      <c r="E136" s="26">
        <f t="shared" si="20"/>
        <v>2.9174999999999494</v>
      </c>
      <c r="F136" s="26">
        <f t="shared" si="21"/>
        <v>1669.5841666666668</v>
      </c>
      <c r="G136" s="13">
        <f t="shared" si="16"/>
        <v>0.90597612410760753</v>
      </c>
      <c r="H136" s="26">
        <f t="shared" si="22"/>
        <v>1512.6033921880967</v>
      </c>
    </row>
    <row r="137" spans="1:8" x14ac:dyDescent="0.25">
      <c r="A137" s="2">
        <f t="shared" si="23"/>
        <v>60</v>
      </c>
      <c r="B137" s="26">
        <f t="shared" si="17"/>
        <v>-5.8662408264353871E-11</v>
      </c>
      <c r="C137" s="26">
        <f t="shared" si="18"/>
        <v>1666.6666666666667</v>
      </c>
      <c r="D137" s="47">
        <f t="shared" si="19"/>
        <v>3.5010000000000006E-3</v>
      </c>
      <c r="E137" s="26">
        <f t="shared" si="20"/>
        <v>1.4587499999999489</v>
      </c>
      <c r="F137" s="26">
        <f t="shared" si="21"/>
        <v>1668.1254166666668</v>
      </c>
      <c r="G137" s="13">
        <f t="shared" si="16"/>
        <v>0.9044611516785459</v>
      </c>
      <c r="H137" s="26">
        <f t="shared" si="22"/>
        <v>1508.7546355025877</v>
      </c>
    </row>
    <row r="138" spans="1:8" x14ac:dyDescent="0.25">
      <c r="B138" s="26"/>
      <c r="C138" s="26"/>
    </row>
    <row r="139" spans="1:8" x14ac:dyDescent="0.25">
      <c r="B139" s="26"/>
      <c r="C139" s="26"/>
      <c r="D139" s="6"/>
      <c r="E139" s="27" t="s">
        <v>27</v>
      </c>
      <c r="F139" s="26"/>
      <c r="G139" s="14" t="s">
        <v>47</v>
      </c>
      <c r="H139" s="28">
        <f>SUM(H78:H138)</f>
        <v>97643.020090639431</v>
      </c>
    </row>
    <row r="140" spans="1:8" x14ac:dyDescent="0.25">
      <c r="B140" s="26"/>
      <c r="C140" s="26"/>
      <c r="D140" s="6"/>
      <c r="E140" s="27"/>
      <c r="F140" s="26"/>
      <c r="G140" s="13"/>
      <c r="H140" s="28"/>
    </row>
    <row r="141" spans="1:8" x14ac:dyDescent="0.25">
      <c r="B141" s="26"/>
      <c r="C141" s="26"/>
      <c r="D141" s="6"/>
      <c r="E141" s="26"/>
      <c r="F141" s="26"/>
      <c r="G141" s="13"/>
    </row>
    <row r="142" spans="1:8" x14ac:dyDescent="0.25">
      <c r="A142" s="7" t="s">
        <v>31</v>
      </c>
      <c r="B142" s="26"/>
      <c r="C142" s="26"/>
      <c r="D142" s="11" t="s">
        <v>47</v>
      </c>
      <c r="E142" s="26">
        <f>+H69</f>
        <v>104199.68286444321</v>
      </c>
      <c r="F142" s="27" t="s">
        <v>32</v>
      </c>
      <c r="G142" s="13"/>
    </row>
    <row r="143" spans="1:8" x14ac:dyDescent="0.25">
      <c r="A143" s="7" t="s">
        <v>33</v>
      </c>
      <c r="B143" s="26"/>
      <c r="C143" s="26"/>
      <c r="D143" s="11" t="s">
        <v>47</v>
      </c>
      <c r="E143" s="26">
        <f>+H139</f>
        <v>97643.020090639431</v>
      </c>
      <c r="F143" s="27" t="s">
        <v>34</v>
      </c>
      <c r="G143" s="13"/>
    </row>
    <row r="144" spans="1:8" x14ac:dyDescent="0.25">
      <c r="D144" s="15"/>
      <c r="E144" s="29" t="s">
        <v>35</v>
      </c>
    </row>
    <row r="145" spans="1:8" x14ac:dyDescent="0.25">
      <c r="B145" s="143" t="s">
        <v>36</v>
      </c>
      <c r="C145" s="144"/>
      <c r="D145" s="15" t="s">
        <v>47</v>
      </c>
      <c r="E145" s="28">
        <f>E142-E143</f>
        <v>6556.6627738037787</v>
      </c>
      <c r="F145" s="24"/>
      <c r="G145" s="30"/>
      <c r="H145" s="20"/>
    </row>
    <row r="146" spans="1:8" x14ac:dyDescent="0.25">
      <c r="B146" s="143" t="s">
        <v>36</v>
      </c>
      <c r="C146" s="144"/>
      <c r="D146" s="15" t="s">
        <v>48</v>
      </c>
      <c r="E146" s="31">
        <f>+E145/E142</f>
        <v>6.2924018514850535E-2</v>
      </c>
      <c r="F146" s="37" t="s">
        <v>51</v>
      </c>
      <c r="G146" s="16"/>
      <c r="H146" s="20"/>
    </row>
    <row r="147" spans="1:8" ht="15.75" thickBot="1" x14ac:dyDescent="0.3"/>
    <row r="148" spans="1:8" ht="15.75" thickBot="1" x14ac:dyDescent="0.3">
      <c r="C148" s="32" t="s">
        <v>45</v>
      </c>
      <c r="D148" s="17"/>
      <c r="E148" s="18">
        <f>+E145</f>
        <v>6556.6627738037787</v>
      </c>
      <c r="F148" s="19" t="s">
        <v>37</v>
      </c>
    </row>
    <row r="150" spans="1:8" x14ac:dyDescent="0.25">
      <c r="A150" s="1" t="s">
        <v>38</v>
      </c>
      <c r="C150" s="20" t="s">
        <v>64</v>
      </c>
      <c r="E150" s="33"/>
    </row>
    <row r="151" spans="1:8" x14ac:dyDescent="0.25">
      <c r="A151" s="1" t="s">
        <v>39</v>
      </c>
      <c r="B151" s="34" t="s">
        <v>65</v>
      </c>
    </row>
    <row r="152" spans="1:8" x14ac:dyDescent="0.25">
      <c r="B152" s="27" t="s">
        <v>40</v>
      </c>
    </row>
    <row r="153" spans="1:8" x14ac:dyDescent="0.25">
      <c r="A153" s="1" t="s">
        <v>41</v>
      </c>
      <c r="B153" s="27" t="s">
        <v>53</v>
      </c>
      <c r="F153" s="51">
        <f>+CALCOLO!B2</f>
        <v>100000</v>
      </c>
    </row>
    <row r="154" spans="1:8" x14ac:dyDescent="0.25">
      <c r="A154" s="1" t="s">
        <v>42</v>
      </c>
      <c r="B154" s="35" t="s">
        <v>54</v>
      </c>
      <c r="F154" s="52">
        <f>CALCOLO!B4+CALCOLO!B6</f>
        <v>1.2399999999999998E-2</v>
      </c>
    </row>
    <row r="155" spans="1:8" x14ac:dyDescent="0.25">
      <c r="A155" s="1" t="s">
        <v>43</v>
      </c>
      <c r="B155" s="27" t="s">
        <v>52</v>
      </c>
      <c r="F155" s="38">
        <f>+F153*C156</f>
        <v>70000</v>
      </c>
    </row>
    <row r="156" spans="1:8" x14ac:dyDescent="0.25">
      <c r="B156" s="35" t="s">
        <v>57</v>
      </c>
      <c r="C156" s="53">
        <f>+CALCOLO!B3</f>
        <v>0.7</v>
      </c>
      <c r="D156" s="44" t="s">
        <v>56</v>
      </c>
      <c r="E156" s="39">
        <v>0</v>
      </c>
    </row>
    <row r="157" spans="1:8" x14ac:dyDescent="0.25">
      <c r="B157" s="35" t="s">
        <v>58</v>
      </c>
      <c r="C157" s="43">
        <f>100%-C156</f>
        <v>0.30000000000000004</v>
      </c>
      <c r="D157" s="44" t="s">
        <v>56</v>
      </c>
      <c r="E157" s="52">
        <f>+CALCOLO!B5+CALCOLO!B6</f>
        <v>1.167E-2</v>
      </c>
      <c r="F157" s="42" t="s">
        <v>62</v>
      </c>
    </row>
    <row r="158" spans="1:8" x14ac:dyDescent="0.25">
      <c r="A158" s="1" t="s">
        <v>44</v>
      </c>
      <c r="B158" s="35" t="s">
        <v>55</v>
      </c>
      <c r="D158" s="40">
        <f ca="1">TODAY()</f>
        <v>43776</v>
      </c>
      <c r="E158" s="39">
        <f>(+E157*C157)+(E156*C156)</f>
        <v>3.5010000000000006E-3</v>
      </c>
    </row>
    <row r="159" spans="1:8" x14ac:dyDescent="0.25">
      <c r="D159" s="41"/>
    </row>
    <row r="162" spans="5:5" x14ac:dyDescent="0.25">
      <c r="E162" s="45"/>
    </row>
  </sheetData>
  <mergeCells count="2">
    <mergeCell ref="B145:C145"/>
    <mergeCell ref="B146:C146"/>
  </mergeCells>
  <phoneticPr fontId="9" type="noConversion"/>
  <hyperlinks>
    <hyperlink ref="A2" r:id="rId1" tooltip="Tasso di rif. UE"/>
    <hyperlink ref="A72" r:id="rId2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CALCOLO</vt:lpstr>
      <vt:lpstr>L23-04 60M</vt:lpstr>
      <vt:lpstr>L23-04 72M</vt:lpstr>
      <vt:lpstr>L23-04 120M</vt:lpstr>
      <vt:lpstr>L23-04 180M</vt:lpstr>
      <vt:lpstr>CALCOLO!Area_stampa</vt:lpstr>
    </vt:vector>
  </TitlesOfParts>
  <Company>Finpiemonte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Fusta</dc:creator>
  <cp:lastModifiedBy>Zampolini Anna</cp:lastModifiedBy>
  <cp:lastPrinted>2010-12-14T15:23:47Z</cp:lastPrinted>
  <dcterms:created xsi:type="dcterms:W3CDTF">1997-06-11T15:05:45Z</dcterms:created>
  <dcterms:modified xsi:type="dcterms:W3CDTF">2019-11-07T10:44:39Z</dcterms:modified>
</cp:coreProperties>
</file>