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5" windowWidth="11340" windowHeight="6540" tabRatio="824"/>
  </bookViews>
  <sheets>
    <sheet name="CALCOLO" sheetId="12" r:id="rId1"/>
    <sheet name="L23-04 60M" sheetId="16" state="hidden" r:id="rId2"/>
    <sheet name="L23-04 72M" sheetId="19" state="hidden" r:id="rId3"/>
    <sheet name="L23-04 120M" sheetId="17" state="hidden" r:id="rId4"/>
    <sheet name="L23-04 180M" sheetId="18" state="hidden" r:id="rId5"/>
  </sheets>
  <externalReferences>
    <externalReference r:id="rId6"/>
  </externalReferences>
  <definedNames>
    <definedName name="_Regression_Int" localSheetId="3" hidden="1">1</definedName>
    <definedName name="_Regression_Int" localSheetId="1" hidden="1">1</definedName>
    <definedName name="_xlnm.Print_Area" localSheetId="0">CALCOLO!$A$1:$C$17</definedName>
    <definedName name="Z_D895EB84_59C0_4004_AA6C_3DCCAE3D431F_.wvu.PrintArea" localSheetId="0" hidden="1">CALCOLO!$A$1:$B$8</definedName>
    <definedName name="Z_DBC6D00B_DCFF_4245_B32F_A8C1F7C5AE6A_.wvu.PrintArea" localSheetId="0" hidden="1">CALCOLO!$A$1:$B$8</definedName>
  </definedNames>
  <calcPr calcId="125725"/>
  <customWorkbookViews>
    <customWorkbookView name="Diquattro - Visualizzazione personale" guid="{DBC6D00B-DCFF-4245-B32F-A8C1F7C5AE6A}" mergeInterval="0" personalView="1" maximized="1" windowWidth="796" windowHeight="420" tabRatio="812" activeSheetId="2"/>
    <customWorkbookView name="Serlenga - Visualizzazione personale" guid="{D895EB84-59C0-4004-AA6C-3DCCAE3D431F}" mergeInterval="0" personalView="1" maximized="1" windowWidth="796" windowHeight="438" tabRatio="812" activeSheetId="4"/>
  </customWorkbookViews>
</workbook>
</file>

<file path=xl/calcChain.xml><?xml version="1.0" encoding="utf-8"?>
<calcChain xmlns="http://schemas.openxmlformats.org/spreadsheetml/2006/main">
  <c r="C81" i="19"/>
  <c r="C82" s="1"/>
  <c r="E82"/>
  <c r="E75" i="16"/>
  <c r="F79" i="19"/>
  <c r="F72" i="16"/>
  <c r="D7" s="1"/>
  <c r="G7" s="1"/>
  <c r="F78" i="19"/>
  <c r="F80" s="1"/>
  <c r="D83"/>
  <c r="D8"/>
  <c r="D9" s="1"/>
  <c r="F154" i="18"/>
  <c r="D8" s="1"/>
  <c r="F153"/>
  <c r="B7" s="1"/>
  <c r="E157"/>
  <c r="C156"/>
  <c r="F71" i="16"/>
  <c r="C74"/>
  <c r="C75" s="1"/>
  <c r="F114" i="17"/>
  <c r="D8" s="1"/>
  <c r="F113"/>
  <c r="B7" s="1"/>
  <c r="E117"/>
  <c r="C116"/>
  <c r="C117" s="1"/>
  <c r="A118" i="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D158"/>
  <c r="D118" i="17"/>
  <c r="D76" i="16"/>
  <c r="E83" i="19" l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B8"/>
  <c r="B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B39"/>
  <c r="B42" s="1"/>
  <c r="C43" s="1"/>
  <c r="G9"/>
  <c r="G40" s="1"/>
  <c r="D10"/>
  <c r="G8"/>
  <c r="G39" s="1"/>
  <c r="E118" i="17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F155" i="18"/>
  <c r="E76" i="16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F115" i="17"/>
  <c r="C157" i="18"/>
  <c r="E158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9" i="17"/>
  <c r="G8"/>
  <c r="G58" s="1"/>
  <c r="D8" i="16"/>
  <c r="G36"/>
  <c r="D9" i="18"/>
  <c r="G8"/>
  <c r="G78" s="1"/>
  <c r="B7" i="16"/>
  <c r="E7" s="1"/>
  <c r="F73"/>
  <c r="C8" i="17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B57"/>
  <c r="E8"/>
  <c r="C8" i="18"/>
  <c r="B77"/>
  <c r="E8"/>
  <c r="B10" i="19" l="1"/>
  <c r="E9"/>
  <c r="F9" s="1"/>
  <c r="H9" s="1"/>
  <c r="E8"/>
  <c r="F8" s="1"/>
  <c r="H8" s="1"/>
  <c r="B9"/>
  <c r="E10" s="1"/>
  <c r="F10" s="1"/>
  <c r="E39"/>
  <c r="F39" s="1"/>
  <c r="H39" s="1"/>
  <c r="E43"/>
  <c r="F43" s="1"/>
  <c r="E40"/>
  <c r="F40" s="1"/>
  <c r="H40" s="1"/>
  <c r="B40"/>
  <c r="E41" s="1"/>
  <c r="F41" s="1"/>
  <c r="C44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B43"/>
  <c r="E44" s="1"/>
  <c r="B41"/>
  <c r="E42" s="1"/>
  <c r="F42" s="1"/>
  <c r="B12"/>
  <c r="D11"/>
  <c r="G10"/>
  <c r="G41" s="1"/>
  <c r="F8" i="18"/>
  <c r="H8" s="1"/>
  <c r="F8" i="17"/>
  <c r="H8" s="1"/>
  <c r="B8"/>
  <c r="E9" s="1"/>
  <c r="F9" s="1"/>
  <c r="D9" i="16"/>
  <c r="G8"/>
  <c r="G37" s="1"/>
  <c r="G9" i="18"/>
  <c r="G79" s="1"/>
  <c r="D10"/>
  <c r="G9" i="17"/>
  <c r="G59" s="1"/>
  <c r="D10"/>
  <c r="B36" i="16"/>
  <c r="F7"/>
  <c r="H7" s="1"/>
  <c r="B8"/>
  <c r="E9" s="1"/>
  <c r="F9" s="1"/>
  <c r="E8"/>
  <c r="F8" s="1"/>
  <c r="B9"/>
  <c r="B10"/>
  <c r="B8" i="18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E78"/>
  <c r="C78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E58" i="17"/>
  <c r="C58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F44" i="19" l="1"/>
  <c r="H41"/>
  <c r="B44"/>
  <c r="E45" s="1"/>
  <c r="F45" s="1"/>
  <c r="D12"/>
  <c r="G11"/>
  <c r="G42" s="1"/>
  <c r="H42" s="1"/>
  <c r="B13"/>
  <c r="E11"/>
  <c r="F11" s="1"/>
  <c r="H10"/>
  <c r="B9" i="17"/>
  <c r="B10" s="1"/>
  <c r="H9"/>
  <c r="B58"/>
  <c r="B59" s="1"/>
  <c r="F78" i="18"/>
  <c r="H78" s="1"/>
  <c r="B78"/>
  <c r="E79" s="1"/>
  <c r="F79" s="1"/>
  <c r="H79" s="1"/>
  <c r="H8" i="16"/>
  <c r="G9"/>
  <c r="G38" s="1"/>
  <c r="D10"/>
  <c r="D11" i="17"/>
  <c r="G10"/>
  <c r="G60" s="1"/>
  <c r="G10" i="18"/>
  <c r="G80" s="1"/>
  <c r="D11"/>
  <c r="B9"/>
  <c r="E9"/>
  <c r="F9" s="1"/>
  <c r="H9" s="1"/>
  <c r="C11" i="16"/>
  <c r="E36"/>
  <c r="F36" s="1"/>
  <c r="H36" s="1"/>
  <c r="B38"/>
  <c r="E39" s="1"/>
  <c r="F39" s="1"/>
  <c r="B39"/>
  <c r="E37"/>
  <c r="F37" s="1"/>
  <c r="H37" s="1"/>
  <c r="B37"/>
  <c r="E38" s="1"/>
  <c r="F38" s="1"/>
  <c r="F58" i="17"/>
  <c r="H58" s="1"/>
  <c r="E10" l="1"/>
  <c r="F10" s="1"/>
  <c r="H10" s="1"/>
  <c r="B79" i="18"/>
  <c r="B80" s="1"/>
  <c r="B45" i="19"/>
  <c r="B46" s="1"/>
  <c r="B14"/>
  <c r="D13"/>
  <c r="G12"/>
  <c r="G43" s="1"/>
  <c r="H43" s="1"/>
  <c r="E12"/>
  <c r="F12" s="1"/>
  <c r="H11"/>
  <c r="E59" i="17"/>
  <c r="F59" s="1"/>
  <c r="H59" s="1"/>
  <c r="H38" i="16"/>
  <c r="H9"/>
  <c r="G10"/>
  <c r="G39" s="1"/>
  <c r="H39" s="1"/>
  <c r="D11"/>
  <c r="G11" i="18"/>
  <c r="G81" s="1"/>
  <c r="D12"/>
  <c r="D12" i="17"/>
  <c r="G11"/>
  <c r="G61" s="1"/>
  <c r="E10" i="16"/>
  <c r="F10" s="1"/>
  <c r="E40"/>
  <c r="C40"/>
  <c r="C12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B10" i="18"/>
  <c r="E10"/>
  <c r="F10" s="1"/>
  <c r="H10" s="1"/>
  <c r="E11" i="17"/>
  <c r="F11" s="1"/>
  <c r="B11"/>
  <c r="B60"/>
  <c r="E60"/>
  <c r="F60" s="1"/>
  <c r="H60" s="1"/>
  <c r="B11" i="16"/>
  <c r="E80" i="18" l="1"/>
  <c r="F80" s="1"/>
  <c r="H80" s="1"/>
  <c r="E46" i="19"/>
  <c r="F46" s="1"/>
  <c r="D14"/>
  <c r="G13"/>
  <c r="G44" s="1"/>
  <c r="H44" s="1"/>
  <c r="E13"/>
  <c r="F13" s="1"/>
  <c r="B15"/>
  <c r="H12"/>
  <c r="E47"/>
  <c r="F47" s="1"/>
  <c r="B47"/>
  <c r="H10" i="16"/>
  <c r="F40"/>
  <c r="D12"/>
  <c r="G11"/>
  <c r="G40" s="1"/>
  <c r="E11"/>
  <c r="F11" s="1"/>
  <c r="G12" i="18"/>
  <c r="G82" s="1"/>
  <c r="D13"/>
  <c r="D13" i="17"/>
  <c r="G12"/>
  <c r="G62" s="1"/>
  <c r="H11"/>
  <c r="B81" i="18"/>
  <c r="E81"/>
  <c r="F81" s="1"/>
  <c r="H81" s="1"/>
  <c r="E12" i="17"/>
  <c r="F12" s="1"/>
  <c r="B12"/>
  <c r="C41" i="16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B12"/>
  <c r="B61" i="17"/>
  <c r="E61"/>
  <c r="F61" s="1"/>
  <c r="H61" s="1"/>
  <c r="E11" i="18"/>
  <c r="F11" s="1"/>
  <c r="H11" s="1"/>
  <c r="B11"/>
  <c r="C26" i="16"/>
  <c r="B40"/>
  <c r="B16" i="19" l="1"/>
  <c r="E48"/>
  <c r="F48" s="1"/>
  <c r="B48"/>
  <c r="D15"/>
  <c r="G14"/>
  <c r="G45" s="1"/>
  <c r="H45" s="1"/>
  <c r="E14"/>
  <c r="F14" s="1"/>
  <c r="H13"/>
  <c r="H40" i="16"/>
  <c r="H12" i="17"/>
  <c r="D14" i="18"/>
  <c r="G13"/>
  <c r="G83" s="1"/>
  <c r="D13" i="16"/>
  <c r="E13" s="1"/>
  <c r="F13" s="1"/>
  <c r="G12"/>
  <c r="G41" s="1"/>
  <c r="G13" i="17"/>
  <c r="G63" s="1"/>
  <c r="D14"/>
  <c r="E12" i="16"/>
  <c r="F12" s="1"/>
  <c r="H11"/>
  <c r="B13"/>
  <c r="E41"/>
  <c r="F41" s="1"/>
  <c r="B41"/>
  <c r="E12" i="18"/>
  <c r="F12" s="1"/>
  <c r="H12" s="1"/>
  <c r="B12"/>
  <c r="E13" i="17"/>
  <c r="F13" s="1"/>
  <c r="B13"/>
  <c r="B62"/>
  <c r="E62"/>
  <c r="F62" s="1"/>
  <c r="H62" s="1"/>
  <c r="E82" i="18"/>
  <c r="F82" s="1"/>
  <c r="H82" s="1"/>
  <c r="B82"/>
  <c r="C55" i="16"/>
  <c r="B17" i="19" l="1"/>
  <c r="D16"/>
  <c r="G15"/>
  <c r="G46" s="1"/>
  <c r="H46" s="1"/>
  <c r="E15"/>
  <c r="F15" s="1"/>
  <c r="H14"/>
  <c r="B49"/>
  <c r="E49"/>
  <c r="F49" s="1"/>
  <c r="G14" i="18"/>
  <c r="G84" s="1"/>
  <c r="D15"/>
  <c r="D15" i="17"/>
  <c r="G14"/>
  <c r="G64" s="1"/>
  <c r="D14" i="16"/>
  <c r="E14" s="1"/>
  <c r="F14" s="1"/>
  <c r="G13"/>
  <c r="G42" s="1"/>
  <c r="H13" i="17"/>
  <c r="H41" i="16"/>
  <c r="H12"/>
  <c r="E83" i="18"/>
  <c r="F83" s="1"/>
  <c r="H83" s="1"/>
  <c r="B83"/>
  <c r="B14" i="17"/>
  <c r="E14"/>
  <c r="F14" s="1"/>
  <c r="E42" i="16"/>
  <c r="F42" s="1"/>
  <c r="B42"/>
  <c r="E63" i="17"/>
  <c r="F63" s="1"/>
  <c r="H63" s="1"/>
  <c r="B63"/>
  <c r="B14" i="16"/>
  <c r="E13" i="18"/>
  <c r="F13" s="1"/>
  <c r="H13" s="1"/>
  <c r="B13"/>
  <c r="H42" i="16" l="1"/>
  <c r="D17" i="19"/>
  <c r="G16"/>
  <c r="G47" s="1"/>
  <c r="H47" s="1"/>
  <c r="E16"/>
  <c r="F16" s="1"/>
  <c r="B18"/>
  <c r="H15"/>
  <c r="B50"/>
  <c r="E50"/>
  <c r="F50" s="1"/>
  <c r="D15" i="16"/>
  <c r="E15" s="1"/>
  <c r="F15" s="1"/>
  <c r="G14"/>
  <c r="G43" s="1"/>
  <c r="G15" i="18"/>
  <c r="G85" s="1"/>
  <c r="D16"/>
  <c r="G15" i="17"/>
  <c r="G65" s="1"/>
  <c r="D16"/>
  <c r="H14"/>
  <c r="H13" i="16"/>
  <c r="B14" i="18"/>
  <c r="E14"/>
  <c r="F14" s="1"/>
  <c r="H14" s="1"/>
  <c r="E64" i="17"/>
  <c r="F64" s="1"/>
  <c r="H64" s="1"/>
  <c r="B64"/>
  <c r="B15" i="16"/>
  <c r="B43"/>
  <c r="E43"/>
  <c r="F43" s="1"/>
  <c r="E84" i="18"/>
  <c r="F84" s="1"/>
  <c r="H84" s="1"/>
  <c r="B84"/>
  <c r="B15" i="17"/>
  <c r="E15"/>
  <c r="F15" s="1"/>
  <c r="E51" i="19" l="1"/>
  <c r="F51" s="1"/>
  <c r="B51"/>
  <c r="B19"/>
  <c r="D18"/>
  <c r="G17"/>
  <c r="G48" s="1"/>
  <c r="H48" s="1"/>
  <c r="E17"/>
  <c r="F17" s="1"/>
  <c r="H16"/>
  <c r="H15" i="17"/>
  <c r="G16"/>
  <c r="G66" s="1"/>
  <c r="D17"/>
  <c r="G15" i="16"/>
  <c r="G44" s="1"/>
  <c r="D16"/>
  <c r="E16" s="1"/>
  <c r="F16" s="1"/>
  <c r="H43"/>
  <c r="G16" i="18"/>
  <c r="G86" s="1"/>
  <c r="D17"/>
  <c r="H14" i="16"/>
  <c r="B65" i="17"/>
  <c r="E65"/>
  <c r="F65" s="1"/>
  <c r="H65" s="1"/>
  <c r="B16" i="16"/>
  <c r="B15" i="18"/>
  <c r="E15"/>
  <c r="F15" s="1"/>
  <c r="H15" s="1"/>
  <c r="E85"/>
  <c r="F85" s="1"/>
  <c r="H85" s="1"/>
  <c r="B85"/>
  <c r="E16" i="17"/>
  <c r="F16" s="1"/>
  <c r="B16"/>
  <c r="E44" i="16"/>
  <c r="F44" s="1"/>
  <c r="B44"/>
  <c r="E52" i="19" l="1"/>
  <c r="F52" s="1"/>
  <c r="B52"/>
  <c r="B20"/>
  <c r="D19"/>
  <c r="G18"/>
  <c r="G49" s="1"/>
  <c r="H49" s="1"/>
  <c r="E18"/>
  <c r="F18" s="1"/>
  <c r="H17"/>
  <c r="H16" i="17"/>
  <c r="D18"/>
  <c r="G17"/>
  <c r="G67" s="1"/>
  <c r="G17" i="18"/>
  <c r="G87" s="1"/>
  <c r="D18"/>
  <c r="D17" i="16"/>
  <c r="E17" s="1"/>
  <c r="F17" s="1"/>
  <c r="G16"/>
  <c r="G45" s="1"/>
  <c r="H44"/>
  <c r="H15"/>
  <c r="B45"/>
  <c r="E45"/>
  <c r="F45" s="1"/>
  <c r="E86" i="18"/>
  <c r="F86" s="1"/>
  <c r="H86" s="1"/>
  <c r="B86"/>
  <c r="B17" i="16"/>
  <c r="E16" i="18"/>
  <c r="F16" s="1"/>
  <c r="H16" s="1"/>
  <c r="B16"/>
  <c r="E66" i="17"/>
  <c r="F66" s="1"/>
  <c r="H66" s="1"/>
  <c r="B66"/>
  <c r="E17"/>
  <c r="F17" s="1"/>
  <c r="B17"/>
  <c r="B53" i="19" l="1"/>
  <c r="E53"/>
  <c r="F53" s="1"/>
  <c r="B21"/>
  <c r="D20"/>
  <c r="G19"/>
  <c r="G50" s="1"/>
  <c r="H50" s="1"/>
  <c r="E19"/>
  <c r="F19" s="1"/>
  <c r="H18"/>
  <c r="G18" i="18"/>
  <c r="G88" s="1"/>
  <c r="D19"/>
  <c r="G17" i="16"/>
  <c r="G46" s="1"/>
  <c r="D18"/>
  <c r="E18" s="1"/>
  <c r="F18" s="1"/>
  <c r="D19" i="17"/>
  <c r="G18"/>
  <c r="G68" s="1"/>
  <c r="H45" i="16"/>
  <c r="H16"/>
  <c r="H17" i="17"/>
  <c r="E18"/>
  <c r="F18" s="1"/>
  <c r="B18"/>
  <c r="B17" i="18"/>
  <c r="E17"/>
  <c r="F17" s="1"/>
  <c r="H17" s="1"/>
  <c r="B87"/>
  <c r="E87"/>
  <c r="F87" s="1"/>
  <c r="H87" s="1"/>
  <c r="B18" i="16"/>
  <c r="B46"/>
  <c r="E46"/>
  <c r="F46" s="1"/>
  <c r="B67" i="17"/>
  <c r="E67"/>
  <c r="F67" s="1"/>
  <c r="H67" s="1"/>
  <c r="B22" i="19" l="1"/>
  <c r="D21"/>
  <c r="G20"/>
  <c r="G51" s="1"/>
  <c r="H51" s="1"/>
  <c r="E20"/>
  <c r="F20" s="1"/>
  <c r="E54"/>
  <c r="F54" s="1"/>
  <c r="B54"/>
  <c r="H19"/>
  <c r="H17" i="16"/>
  <c r="G19" i="18"/>
  <c r="G89" s="1"/>
  <c r="D20"/>
  <c r="G18" i="16"/>
  <c r="G47" s="1"/>
  <c r="D19"/>
  <c r="E19" s="1"/>
  <c r="F19" s="1"/>
  <c r="G19" i="17"/>
  <c r="G69" s="1"/>
  <c r="D20"/>
  <c r="H18"/>
  <c r="H46" i="16"/>
  <c r="B19"/>
  <c r="E47"/>
  <c r="F47" s="1"/>
  <c r="B47"/>
  <c r="E88" i="18"/>
  <c r="F88" s="1"/>
  <c r="H88" s="1"/>
  <c r="B88"/>
  <c r="B19" i="17"/>
  <c r="E19"/>
  <c r="F19" s="1"/>
  <c r="B68"/>
  <c r="E68"/>
  <c r="F68" s="1"/>
  <c r="H68" s="1"/>
  <c r="E18" i="18"/>
  <c r="F18" s="1"/>
  <c r="H18" s="1"/>
  <c r="B18"/>
  <c r="B23" i="19" l="1"/>
  <c r="E55"/>
  <c r="F55" s="1"/>
  <c r="B55"/>
  <c r="D22"/>
  <c r="G21"/>
  <c r="G52" s="1"/>
  <c r="H52" s="1"/>
  <c r="E21"/>
  <c r="F21" s="1"/>
  <c r="H20"/>
  <c r="H19" i="17"/>
  <c r="H18" i="16"/>
  <c r="H47"/>
  <c r="D21" i="17"/>
  <c r="G20"/>
  <c r="G70" s="1"/>
  <c r="D21" i="18"/>
  <c r="G20"/>
  <c r="G90" s="1"/>
  <c r="G19" i="16"/>
  <c r="G48" s="1"/>
  <c r="D20"/>
  <c r="E20" s="1"/>
  <c r="F20" s="1"/>
  <c r="B19" i="18"/>
  <c r="E19"/>
  <c r="F19" s="1"/>
  <c r="H19" s="1"/>
  <c r="E48" i="16"/>
  <c r="F48" s="1"/>
  <c r="B48"/>
  <c r="B69" i="17"/>
  <c r="E69"/>
  <c r="F69" s="1"/>
  <c r="H69" s="1"/>
  <c r="B20" i="16"/>
  <c r="B89" i="18"/>
  <c r="E89"/>
  <c r="F89" s="1"/>
  <c r="H89" s="1"/>
  <c r="B20" i="17"/>
  <c r="E20"/>
  <c r="F20" s="1"/>
  <c r="H20" l="1"/>
  <c r="B24" i="19"/>
  <c r="D23"/>
  <c r="G22"/>
  <c r="G53" s="1"/>
  <c r="H53" s="1"/>
  <c r="E22"/>
  <c r="F22" s="1"/>
  <c r="E56"/>
  <c r="F56" s="1"/>
  <c r="B56"/>
  <c r="H21"/>
  <c r="H19" i="16"/>
  <c r="G21" i="18"/>
  <c r="G91" s="1"/>
  <c r="D22"/>
  <c r="D22" i="17"/>
  <c r="G21"/>
  <c r="G71" s="1"/>
  <c r="D21" i="16"/>
  <c r="E21" s="1"/>
  <c r="F21" s="1"/>
  <c r="G20"/>
  <c r="G49" s="1"/>
  <c r="H48"/>
  <c r="B49"/>
  <c r="E49"/>
  <c r="F49" s="1"/>
  <c r="B90" i="18"/>
  <c r="E90"/>
  <c r="F90" s="1"/>
  <c r="H90" s="1"/>
  <c r="B70" i="17"/>
  <c r="E70"/>
  <c r="F70" s="1"/>
  <c r="H70" s="1"/>
  <c r="B20" i="18"/>
  <c r="E20"/>
  <c r="F20" s="1"/>
  <c r="H20" s="1"/>
  <c r="E21" i="17"/>
  <c r="F21" s="1"/>
  <c r="B21"/>
  <c r="B21" i="16"/>
  <c r="B25" i="19" l="1"/>
  <c r="D24"/>
  <c r="G23"/>
  <c r="G54" s="1"/>
  <c r="H54" s="1"/>
  <c r="E23"/>
  <c r="F23" s="1"/>
  <c r="H22"/>
  <c r="B57"/>
  <c r="E57"/>
  <c r="F57" s="1"/>
  <c r="H49" i="16"/>
  <c r="G21"/>
  <c r="G50" s="1"/>
  <c r="D22"/>
  <c r="E22" s="1"/>
  <c r="F22" s="1"/>
  <c r="G22" i="18"/>
  <c r="G92" s="1"/>
  <c r="D23"/>
  <c r="D23" i="17"/>
  <c r="G22"/>
  <c r="G72" s="1"/>
  <c r="H21"/>
  <c r="H20" i="16"/>
  <c r="B22"/>
  <c r="B71" i="17"/>
  <c r="E71"/>
  <c r="F71" s="1"/>
  <c r="H71" s="1"/>
  <c r="B50" i="16"/>
  <c r="E50"/>
  <c r="F50" s="1"/>
  <c r="E22" i="17"/>
  <c r="F22" s="1"/>
  <c r="B22"/>
  <c r="B21" i="18"/>
  <c r="E21"/>
  <c r="F21" s="1"/>
  <c r="H21" s="1"/>
  <c r="E91"/>
  <c r="F91" s="1"/>
  <c r="H91" s="1"/>
  <c r="B91"/>
  <c r="B58" i="19" l="1"/>
  <c r="E58"/>
  <c r="F58" s="1"/>
  <c r="G24"/>
  <c r="G55" s="1"/>
  <c r="H55" s="1"/>
  <c r="D25"/>
  <c r="E24"/>
  <c r="F24" s="1"/>
  <c r="B26"/>
  <c r="H23"/>
  <c r="H22" i="17"/>
  <c r="G23" i="18"/>
  <c r="G93" s="1"/>
  <c r="D24"/>
  <c r="D24" i="17"/>
  <c r="G23"/>
  <c r="G73" s="1"/>
  <c r="G22" i="16"/>
  <c r="G51" s="1"/>
  <c r="D23"/>
  <c r="H50"/>
  <c r="H21"/>
  <c r="E92" i="18"/>
  <c r="F92" s="1"/>
  <c r="H92" s="1"/>
  <c r="B92"/>
  <c r="B23" i="17"/>
  <c r="E23"/>
  <c r="F23" s="1"/>
  <c r="B22" i="18"/>
  <c r="E22"/>
  <c r="F22" s="1"/>
  <c r="H22" s="1"/>
  <c r="B51" i="16"/>
  <c r="E51"/>
  <c r="F51" s="1"/>
  <c r="B23"/>
  <c r="E72" i="17"/>
  <c r="F72" s="1"/>
  <c r="H72" s="1"/>
  <c r="B72"/>
  <c r="B27" i="19" l="1"/>
  <c r="D26"/>
  <c r="G25"/>
  <c r="G56" s="1"/>
  <c r="H56" s="1"/>
  <c r="E25"/>
  <c r="F25" s="1"/>
  <c r="B59"/>
  <c r="E59"/>
  <c r="F59" s="1"/>
  <c r="H24"/>
  <c r="H51" i="16"/>
  <c r="H23" i="17"/>
  <c r="H22" i="16"/>
  <c r="G23"/>
  <c r="G52" s="1"/>
  <c r="D24"/>
  <c r="G24" i="17"/>
  <c r="G74" s="1"/>
  <c r="D25"/>
  <c r="D25" i="18"/>
  <c r="G24"/>
  <c r="G94" s="1"/>
  <c r="E23" i="16"/>
  <c r="F23" s="1"/>
  <c r="B73" i="17"/>
  <c r="E73"/>
  <c r="F73" s="1"/>
  <c r="H73" s="1"/>
  <c r="B24" i="16"/>
  <c r="E23" i="18"/>
  <c r="F23" s="1"/>
  <c r="H23" s="1"/>
  <c r="B23"/>
  <c r="B93"/>
  <c r="E93"/>
  <c r="F93" s="1"/>
  <c r="H93" s="1"/>
  <c r="B52" i="16"/>
  <c r="E52"/>
  <c r="F52" s="1"/>
  <c r="E24" i="17"/>
  <c r="F24" s="1"/>
  <c r="B24"/>
  <c r="E60" i="19" l="1"/>
  <c r="F60" s="1"/>
  <c r="B60"/>
  <c r="D27"/>
  <c r="G26"/>
  <c r="G57" s="1"/>
  <c r="H57" s="1"/>
  <c r="E26"/>
  <c r="F26" s="1"/>
  <c r="B28"/>
  <c r="H25"/>
  <c r="H23" i="16"/>
  <c r="H52"/>
  <c r="H24" i="17"/>
  <c r="D25" i="16"/>
  <c r="E25" s="1"/>
  <c r="F25" s="1"/>
  <c r="G24"/>
  <c r="G53" s="1"/>
  <c r="D26" i="18"/>
  <c r="G25"/>
  <c r="G95" s="1"/>
  <c r="E24" i="16"/>
  <c r="F24" s="1"/>
  <c r="D26" i="17"/>
  <c r="G25"/>
  <c r="G75" s="1"/>
  <c r="E25"/>
  <c r="F25" s="1"/>
  <c r="B25"/>
  <c r="B53" i="16"/>
  <c r="E53"/>
  <c r="F53" s="1"/>
  <c r="E74" i="17"/>
  <c r="F74" s="1"/>
  <c r="H74" s="1"/>
  <c r="B74"/>
  <c r="B24" i="18"/>
  <c r="E24"/>
  <c r="F24" s="1"/>
  <c r="H24" s="1"/>
  <c r="B94"/>
  <c r="E94"/>
  <c r="F94" s="1"/>
  <c r="H94" s="1"/>
  <c r="B25" i="16"/>
  <c r="B61" i="19" l="1"/>
  <c r="E61"/>
  <c r="F61" s="1"/>
  <c r="B29"/>
  <c r="D28"/>
  <c r="G27"/>
  <c r="G58" s="1"/>
  <c r="H58" s="1"/>
  <c r="E27"/>
  <c r="F27" s="1"/>
  <c r="H26"/>
  <c r="G26" i="17"/>
  <c r="G76" s="1"/>
  <c r="D27"/>
  <c r="D27" i="18"/>
  <c r="G26"/>
  <c r="G96" s="1"/>
  <c r="G25" i="16"/>
  <c r="G54" s="1"/>
  <c r="D26"/>
  <c r="G26" s="1"/>
  <c r="G55" s="1"/>
  <c r="H53"/>
  <c r="H25" i="17"/>
  <c r="H24" i="16"/>
  <c r="E75" i="17"/>
  <c r="F75" s="1"/>
  <c r="H75" s="1"/>
  <c r="B75"/>
  <c r="E26"/>
  <c r="F26" s="1"/>
  <c r="B26"/>
  <c r="B25" i="18"/>
  <c r="E25"/>
  <c r="F25" s="1"/>
  <c r="H25" s="1"/>
  <c r="E54" i="16"/>
  <c r="F54" s="1"/>
  <c r="B54"/>
  <c r="B26"/>
  <c r="E95" i="18"/>
  <c r="F95" s="1"/>
  <c r="H95" s="1"/>
  <c r="B95"/>
  <c r="B30" i="19" l="1"/>
  <c r="D29"/>
  <c r="G28"/>
  <c r="G59" s="1"/>
  <c r="H59" s="1"/>
  <c r="E28"/>
  <c r="F28" s="1"/>
  <c r="E62"/>
  <c r="F62" s="1"/>
  <c r="B62"/>
  <c r="H27"/>
  <c r="H54" i="16"/>
  <c r="H26" i="17"/>
  <c r="H25" i="16"/>
  <c r="D28" i="17"/>
  <c r="G27"/>
  <c r="G77" s="1"/>
  <c r="G27" i="18"/>
  <c r="G97" s="1"/>
  <c r="D28"/>
  <c r="E26" i="16"/>
  <c r="F26" s="1"/>
  <c r="H26" s="1"/>
  <c r="B76" i="17"/>
  <c r="E76"/>
  <c r="F76" s="1"/>
  <c r="H76" s="1"/>
  <c r="B96" i="18"/>
  <c r="E96"/>
  <c r="F96" s="1"/>
  <c r="H96" s="1"/>
  <c r="E55" i="16"/>
  <c r="F55" s="1"/>
  <c r="H55" s="1"/>
  <c r="H57" s="1"/>
  <c r="E61" s="1"/>
  <c r="B55"/>
  <c r="E27" i="17"/>
  <c r="F27" s="1"/>
  <c r="B27"/>
  <c r="B26" i="18"/>
  <c r="E26"/>
  <c r="F26" s="1"/>
  <c r="H26" s="1"/>
  <c r="D30" i="19" l="1"/>
  <c r="G29"/>
  <c r="G60" s="1"/>
  <c r="H60" s="1"/>
  <c r="E29"/>
  <c r="F29" s="1"/>
  <c r="H28"/>
  <c r="B31"/>
  <c r="H28" i="16"/>
  <c r="E60" s="1"/>
  <c r="E63" s="1"/>
  <c r="G28" i="18"/>
  <c r="G98" s="1"/>
  <c r="D29"/>
  <c r="G28" i="17"/>
  <c r="G78" s="1"/>
  <c r="D29"/>
  <c r="H27"/>
  <c r="E97" i="18"/>
  <c r="F97" s="1"/>
  <c r="H97" s="1"/>
  <c r="B97"/>
  <c r="E28" i="17"/>
  <c r="F28" s="1"/>
  <c r="B28"/>
  <c r="E27" i="18"/>
  <c r="F27" s="1"/>
  <c r="H27" s="1"/>
  <c r="B27"/>
  <c r="E77" i="17"/>
  <c r="F77" s="1"/>
  <c r="H77" s="1"/>
  <c r="B77"/>
  <c r="D31" i="19" l="1"/>
  <c r="G30"/>
  <c r="G61" s="1"/>
  <c r="H61" s="1"/>
  <c r="E30"/>
  <c r="F30" s="1"/>
  <c r="H29"/>
  <c r="E64" i="16"/>
  <c r="E66"/>
  <c r="H28" i="17"/>
  <c r="D30"/>
  <c r="G29"/>
  <c r="G79" s="1"/>
  <c r="G29" i="18"/>
  <c r="G99" s="1"/>
  <c r="D30"/>
  <c r="B98"/>
  <c r="E98"/>
  <c r="F98" s="1"/>
  <c r="H98" s="1"/>
  <c r="E28"/>
  <c r="F28" s="1"/>
  <c r="H28" s="1"/>
  <c r="B28"/>
  <c r="E78" i="17"/>
  <c r="F78" s="1"/>
  <c r="H78" s="1"/>
  <c r="B78"/>
  <c r="B29"/>
  <c r="E29"/>
  <c r="F29" s="1"/>
  <c r="G31" i="19" l="1"/>
  <c r="G62" s="1"/>
  <c r="H62" s="1"/>
  <c r="H64" s="1"/>
  <c r="E68" s="1"/>
  <c r="E31"/>
  <c r="F31" s="1"/>
  <c r="H30"/>
  <c r="H29" i="17"/>
  <c r="G30" i="18"/>
  <c r="G100" s="1"/>
  <c r="D31"/>
  <c r="G30" i="17"/>
  <c r="G80" s="1"/>
  <c r="D31"/>
  <c r="B79"/>
  <c r="E79"/>
  <c r="F79" s="1"/>
  <c r="H79" s="1"/>
  <c r="E30"/>
  <c r="F30" s="1"/>
  <c r="B30"/>
  <c r="B29" i="18"/>
  <c r="E29"/>
  <c r="F29" s="1"/>
  <c r="H29" s="1"/>
  <c r="E99"/>
  <c r="F99" s="1"/>
  <c r="H99" s="1"/>
  <c r="B99"/>
  <c r="H31" i="19" l="1"/>
  <c r="H32" s="1"/>
  <c r="E67" s="1"/>
  <c r="E70" s="1"/>
  <c r="E73" s="1"/>
  <c r="H30" i="17"/>
  <c r="G31"/>
  <c r="G81" s="1"/>
  <c r="D32"/>
  <c r="G31" i="18"/>
  <c r="G101" s="1"/>
  <c r="D32"/>
  <c r="B100"/>
  <c r="E100"/>
  <c r="F100" s="1"/>
  <c r="H100" s="1"/>
  <c r="E30"/>
  <c r="F30" s="1"/>
  <c r="H30" s="1"/>
  <c r="B30"/>
  <c r="E80" i="17"/>
  <c r="F80" s="1"/>
  <c r="H80" s="1"/>
  <c r="B80"/>
  <c r="B31"/>
  <c r="E31"/>
  <c r="F31" s="1"/>
  <c r="E71" i="19" l="1"/>
  <c r="G32" i="17"/>
  <c r="G82" s="1"/>
  <c r="D33"/>
  <c r="D33" i="18"/>
  <c r="G32"/>
  <c r="G102" s="1"/>
  <c r="H31" i="17"/>
  <c r="E81"/>
  <c r="F81" s="1"/>
  <c r="H81" s="1"/>
  <c r="B81"/>
  <c r="E32"/>
  <c r="F32" s="1"/>
  <c r="B32"/>
  <c r="E31" i="18"/>
  <c r="F31" s="1"/>
  <c r="H31" s="1"/>
  <c r="B31"/>
  <c r="B101"/>
  <c r="E101"/>
  <c r="F101" s="1"/>
  <c r="H101" s="1"/>
  <c r="H32" i="17" l="1"/>
  <c r="G33"/>
  <c r="G83" s="1"/>
  <c r="D34"/>
  <c r="G33" i="18"/>
  <c r="G103" s="1"/>
  <c r="D34"/>
  <c r="B32"/>
  <c r="E32"/>
  <c r="F32" s="1"/>
  <c r="H32" s="1"/>
  <c r="E82" i="17"/>
  <c r="F82" s="1"/>
  <c r="H82" s="1"/>
  <c r="B82"/>
  <c r="E102" i="18"/>
  <c r="F102" s="1"/>
  <c r="H102" s="1"/>
  <c r="B102"/>
  <c r="E33" i="17"/>
  <c r="F33" s="1"/>
  <c r="B33"/>
  <c r="H33" l="1"/>
  <c r="G34"/>
  <c r="G84" s="1"/>
  <c r="D35"/>
  <c r="G34" i="18"/>
  <c r="G104" s="1"/>
  <c r="D35"/>
  <c r="E103"/>
  <c r="F103" s="1"/>
  <c r="H103" s="1"/>
  <c r="B103"/>
  <c r="B33"/>
  <c r="E33"/>
  <c r="F33" s="1"/>
  <c r="H33" s="1"/>
  <c r="B34" i="17"/>
  <c r="E34"/>
  <c r="F34" s="1"/>
  <c r="B83"/>
  <c r="E83"/>
  <c r="F83" s="1"/>
  <c r="H83" s="1"/>
  <c r="G35" i="18" l="1"/>
  <c r="G105" s="1"/>
  <c r="D36"/>
  <c r="D36" i="17"/>
  <c r="G35"/>
  <c r="G85" s="1"/>
  <c r="H34"/>
  <c r="E104" i="18"/>
  <c r="F104" s="1"/>
  <c r="H104" s="1"/>
  <c r="B104"/>
  <c r="E84" i="17"/>
  <c r="F84" s="1"/>
  <c r="H84" s="1"/>
  <c r="B84"/>
  <c r="B34" i="18"/>
  <c r="E34"/>
  <c r="F34" s="1"/>
  <c r="H34" s="1"/>
  <c r="B35" i="17"/>
  <c r="E35"/>
  <c r="F35" s="1"/>
  <c r="H35" l="1"/>
  <c r="D37" i="18"/>
  <c r="G36"/>
  <c r="G106" s="1"/>
  <c r="G36" i="17"/>
  <c r="G86" s="1"/>
  <c r="D37"/>
  <c r="E105" i="18"/>
  <c r="F105" s="1"/>
  <c r="H105" s="1"/>
  <c r="B105"/>
  <c r="E36" i="17"/>
  <c r="F36" s="1"/>
  <c r="B36"/>
  <c r="E85"/>
  <c r="F85" s="1"/>
  <c r="H85" s="1"/>
  <c r="B85"/>
  <c r="B35" i="18"/>
  <c r="E35"/>
  <c r="F35" s="1"/>
  <c r="H35" s="1"/>
  <c r="H36" i="17" l="1"/>
  <c r="G37" i="18"/>
  <c r="G107" s="1"/>
  <c r="D38"/>
  <c r="D38" i="17"/>
  <c r="G37"/>
  <c r="G87" s="1"/>
  <c r="B86"/>
  <c r="E86"/>
  <c r="F86" s="1"/>
  <c r="H86" s="1"/>
  <c r="B106" i="18"/>
  <c r="E106"/>
  <c r="F106" s="1"/>
  <c r="H106" s="1"/>
  <c r="B36"/>
  <c r="E36"/>
  <c r="F36" s="1"/>
  <c r="H36" s="1"/>
  <c r="B37" i="17"/>
  <c r="E37"/>
  <c r="F37" s="1"/>
  <c r="H37" l="1"/>
  <c r="G38" i="18"/>
  <c r="G108" s="1"/>
  <c r="D39"/>
  <c r="G38" i="17"/>
  <c r="G88" s="1"/>
  <c r="D39"/>
  <c r="E38"/>
  <c r="F38" s="1"/>
  <c r="B38"/>
  <c r="E107" i="18"/>
  <c r="F107" s="1"/>
  <c r="H107" s="1"/>
  <c r="B107"/>
  <c r="E37"/>
  <c r="F37" s="1"/>
  <c r="H37" s="1"/>
  <c r="B37"/>
  <c r="B87" i="17"/>
  <c r="E87"/>
  <c r="F87" s="1"/>
  <c r="H87" s="1"/>
  <c r="H38" l="1"/>
  <c r="G39" i="18"/>
  <c r="G109" s="1"/>
  <c r="D40"/>
  <c r="G39" i="17"/>
  <c r="G89" s="1"/>
  <c r="D40"/>
  <c r="E38" i="18"/>
  <c r="F38" s="1"/>
  <c r="H38" s="1"/>
  <c r="B38"/>
  <c r="E39" i="17"/>
  <c r="F39" s="1"/>
  <c r="B39"/>
  <c r="B88"/>
  <c r="E88"/>
  <c r="F88" s="1"/>
  <c r="H88" s="1"/>
  <c r="B108" i="18"/>
  <c r="E108"/>
  <c r="F108" s="1"/>
  <c r="H108" s="1"/>
  <c r="H39" i="17" l="1"/>
  <c r="D41" i="18"/>
  <c r="G40"/>
  <c r="G110" s="1"/>
  <c r="G40" i="17"/>
  <c r="G90" s="1"/>
  <c r="D41"/>
  <c r="B89"/>
  <c r="E89"/>
  <c r="F89" s="1"/>
  <c r="H89" s="1"/>
  <c r="E39" i="18"/>
  <c r="F39" s="1"/>
  <c r="H39" s="1"/>
  <c r="B39"/>
  <c r="E109"/>
  <c r="F109" s="1"/>
  <c r="H109" s="1"/>
  <c r="B109"/>
  <c r="E40" i="17"/>
  <c r="F40" s="1"/>
  <c r="B40"/>
  <c r="H40" l="1"/>
  <c r="G41" i="18"/>
  <c r="G111" s="1"/>
  <c r="D42"/>
  <c r="D42" i="17"/>
  <c r="G41"/>
  <c r="G91" s="1"/>
  <c r="B110" i="18"/>
  <c r="E110"/>
  <c r="F110" s="1"/>
  <c r="H110" s="1"/>
  <c r="E41" i="17"/>
  <c r="F41" s="1"/>
  <c r="B41"/>
  <c r="E40" i="18"/>
  <c r="F40" s="1"/>
  <c r="H40" s="1"/>
  <c r="B40"/>
  <c r="B90" i="17"/>
  <c r="E90"/>
  <c r="F90" s="1"/>
  <c r="H90" s="1"/>
  <c r="D43" i="18" l="1"/>
  <c r="G42"/>
  <c r="G112" s="1"/>
  <c r="D43" i="17"/>
  <c r="G42"/>
  <c r="G92" s="1"/>
  <c r="H41"/>
  <c r="E41" i="18"/>
  <c r="F41" s="1"/>
  <c r="H41" s="1"/>
  <c r="B41"/>
  <c r="B91" i="17"/>
  <c r="E91"/>
  <c r="F91" s="1"/>
  <c r="H91" s="1"/>
  <c r="B42"/>
  <c r="E42"/>
  <c r="F42" s="1"/>
  <c r="E111" i="18"/>
  <c r="F111" s="1"/>
  <c r="H111" s="1"/>
  <c r="B111"/>
  <c r="D44" i="17" l="1"/>
  <c r="G43"/>
  <c r="G93" s="1"/>
  <c r="H42"/>
  <c r="D44" i="18"/>
  <c r="G43"/>
  <c r="G113" s="1"/>
  <c r="B42"/>
  <c r="E42"/>
  <c r="F42" s="1"/>
  <c r="H42" s="1"/>
  <c r="B92" i="17"/>
  <c r="E92"/>
  <c r="F92" s="1"/>
  <c r="H92" s="1"/>
  <c r="B112" i="18"/>
  <c r="E112"/>
  <c r="F112" s="1"/>
  <c r="H112" s="1"/>
  <c r="B43" i="17"/>
  <c r="E43"/>
  <c r="F43" s="1"/>
  <c r="H43" l="1"/>
  <c r="D45"/>
  <c r="G44"/>
  <c r="G94" s="1"/>
  <c r="D45" i="18"/>
  <c r="G44"/>
  <c r="G114" s="1"/>
  <c r="B113"/>
  <c r="E113"/>
  <c r="F113" s="1"/>
  <c r="H113" s="1"/>
  <c r="E44" i="17"/>
  <c r="F44" s="1"/>
  <c r="B44"/>
  <c r="E93"/>
  <c r="F93" s="1"/>
  <c r="H93" s="1"/>
  <c r="B93"/>
  <c r="E43" i="18"/>
  <c r="F43" s="1"/>
  <c r="H43" s="1"/>
  <c r="B43"/>
  <c r="D46" l="1"/>
  <c r="G45"/>
  <c r="G115" s="1"/>
  <c r="H44" i="17"/>
  <c r="D46"/>
  <c r="G45"/>
  <c r="G95" s="1"/>
  <c r="E94"/>
  <c r="F94" s="1"/>
  <c r="H94" s="1"/>
  <c r="B94"/>
  <c r="E44" i="18"/>
  <c r="F44" s="1"/>
  <c r="H44" s="1"/>
  <c r="B44"/>
  <c r="B45" i="17"/>
  <c r="E45"/>
  <c r="F45" s="1"/>
  <c r="B114" i="18"/>
  <c r="E114"/>
  <c r="F114" s="1"/>
  <c r="H114" s="1"/>
  <c r="D47" l="1"/>
  <c r="G46"/>
  <c r="G116" s="1"/>
  <c r="G46" i="17"/>
  <c r="G96" s="1"/>
  <c r="D47"/>
  <c r="G47" s="1"/>
  <c r="G97" s="1"/>
  <c r="H45"/>
  <c r="B95"/>
  <c r="E95"/>
  <c r="F95" s="1"/>
  <c r="H95" s="1"/>
  <c r="B115" i="18"/>
  <c r="E115"/>
  <c r="F115" s="1"/>
  <c r="H115" s="1"/>
  <c r="E45"/>
  <c r="F45" s="1"/>
  <c r="H45" s="1"/>
  <c r="B45"/>
  <c r="E46" i="17"/>
  <c r="F46" s="1"/>
  <c r="B46"/>
  <c r="H46" l="1"/>
  <c r="D48" i="18"/>
  <c r="G47"/>
  <c r="G117" s="1"/>
  <c r="B46"/>
  <c r="E46"/>
  <c r="F46" s="1"/>
  <c r="H46" s="1"/>
  <c r="B116"/>
  <c r="E116"/>
  <c r="F116" s="1"/>
  <c r="H116" s="1"/>
  <c r="E47" i="17"/>
  <c r="F47" s="1"/>
  <c r="H47" s="1"/>
  <c r="B47"/>
  <c r="B96"/>
  <c r="E96"/>
  <c r="F96" s="1"/>
  <c r="H96" s="1"/>
  <c r="H49" l="1"/>
  <c r="E102" s="1"/>
  <c r="D49" i="18"/>
  <c r="G48"/>
  <c r="G118" s="1"/>
  <c r="B97" i="17"/>
  <c r="E97"/>
  <c r="F97" s="1"/>
  <c r="H97" s="1"/>
  <c r="H99" s="1"/>
  <c r="E103" s="1"/>
  <c r="E117" i="18"/>
  <c r="F117" s="1"/>
  <c r="H117" s="1"/>
  <c r="B117"/>
  <c r="B47"/>
  <c r="E47"/>
  <c r="F47" s="1"/>
  <c r="H47" s="1"/>
  <c r="E105" i="17" l="1"/>
  <c r="E108" s="1"/>
  <c r="B7" i="12" s="1"/>
  <c r="G49" i="18"/>
  <c r="G119" s="1"/>
  <c r="D50"/>
  <c r="E48"/>
  <c r="F48" s="1"/>
  <c r="H48" s="1"/>
  <c r="B48"/>
  <c r="B118"/>
  <c r="E118"/>
  <c r="F118" s="1"/>
  <c r="H118" s="1"/>
  <c r="E106" i="17" l="1"/>
  <c r="B8" i="12" s="1"/>
  <c r="G50" i="18"/>
  <c r="G120" s="1"/>
  <c r="D51"/>
  <c r="B49"/>
  <c r="E49"/>
  <c r="F49" s="1"/>
  <c r="H49" s="1"/>
  <c r="B119"/>
  <c r="E119"/>
  <c r="F119" s="1"/>
  <c r="H119" s="1"/>
  <c r="D52" l="1"/>
  <c r="G51"/>
  <c r="G121" s="1"/>
  <c r="B120"/>
  <c r="E120"/>
  <c r="F120" s="1"/>
  <c r="H120" s="1"/>
  <c r="B50"/>
  <c r="E50"/>
  <c r="F50" s="1"/>
  <c r="H50" s="1"/>
  <c r="G52" l="1"/>
  <c r="G122" s="1"/>
  <c r="D53"/>
  <c r="B51"/>
  <c r="E51"/>
  <c r="F51" s="1"/>
  <c r="H51" s="1"/>
  <c r="E121"/>
  <c r="F121" s="1"/>
  <c r="H121" s="1"/>
  <c r="B121"/>
  <c r="D54" l="1"/>
  <c r="G53"/>
  <c r="G123" s="1"/>
  <c r="E52"/>
  <c r="F52" s="1"/>
  <c r="H52" s="1"/>
  <c r="B52"/>
  <c r="B122"/>
  <c r="E122"/>
  <c r="F122" s="1"/>
  <c r="H122" s="1"/>
  <c r="G54" l="1"/>
  <c r="G124" s="1"/>
  <c r="D55"/>
  <c r="B53"/>
  <c r="E53"/>
  <c r="F53" s="1"/>
  <c r="H53" s="1"/>
  <c r="E123"/>
  <c r="F123" s="1"/>
  <c r="H123" s="1"/>
  <c r="B123"/>
  <c r="D56" l="1"/>
  <c r="G55"/>
  <c r="G125" s="1"/>
  <c r="B124"/>
  <c r="E124"/>
  <c r="F124" s="1"/>
  <c r="H124" s="1"/>
  <c r="B54"/>
  <c r="E54"/>
  <c r="F54" s="1"/>
  <c r="H54" s="1"/>
  <c r="D57" l="1"/>
  <c r="G56"/>
  <c r="G126" s="1"/>
  <c r="B55"/>
  <c r="E55"/>
  <c r="F55" s="1"/>
  <c r="H55" s="1"/>
  <c r="B125"/>
  <c r="E125"/>
  <c r="F125" s="1"/>
  <c r="H125" s="1"/>
  <c r="G57" l="1"/>
  <c r="G127" s="1"/>
  <c r="D58"/>
  <c r="B56"/>
  <c r="E56"/>
  <c r="F56" s="1"/>
  <c r="H56" s="1"/>
  <c r="B126"/>
  <c r="E126"/>
  <c r="F126" s="1"/>
  <c r="H126" s="1"/>
  <c r="D59" l="1"/>
  <c r="G58"/>
  <c r="G128" s="1"/>
  <c r="E127"/>
  <c r="F127" s="1"/>
  <c r="H127" s="1"/>
  <c r="B127"/>
  <c r="B57"/>
  <c r="E57"/>
  <c r="F57" s="1"/>
  <c r="H57" s="1"/>
  <c r="G59" l="1"/>
  <c r="G129" s="1"/>
  <c r="D60"/>
  <c r="E128"/>
  <c r="F128" s="1"/>
  <c r="H128" s="1"/>
  <c r="B128"/>
  <c r="B58"/>
  <c r="E58"/>
  <c r="F58" s="1"/>
  <c r="H58" s="1"/>
  <c r="D61" l="1"/>
  <c r="G60"/>
  <c r="G130" s="1"/>
  <c r="B129"/>
  <c r="E129"/>
  <c r="F129" s="1"/>
  <c r="H129" s="1"/>
  <c r="E59"/>
  <c r="F59" s="1"/>
  <c r="H59" s="1"/>
  <c r="B59"/>
  <c r="G61" l="1"/>
  <c r="G131" s="1"/>
  <c r="D62"/>
  <c r="E60"/>
  <c r="F60" s="1"/>
  <c r="H60" s="1"/>
  <c r="B60"/>
  <c r="B130"/>
  <c r="E130"/>
  <c r="F130" s="1"/>
  <c r="H130" s="1"/>
  <c r="D63" l="1"/>
  <c r="G62"/>
  <c r="G132" s="1"/>
  <c r="E61"/>
  <c r="F61" s="1"/>
  <c r="H61" s="1"/>
  <c r="B61"/>
  <c r="E131"/>
  <c r="F131" s="1"/>
  <c r="H131" s="1"/>
  <c r="B131"/>
  <c r="G63" l="1"/>
  <c r="G133" s="1"/>
  <c r="D64"/>
  <c r="B62"/>
  <c r="E62"/>
  <c r="F62" s="1"/>
  <c r="H62" s="1"/>
  <c r="B132"/>
  <c r="E132"/>
  <c r="F132" s="1"/>
  <c r="H132" s="1"/>
  <c r="D65" l="1"/>
  <c r="G64"/>
  <c r="G134" s="1"/>
  <c r="E133"/>
  <c r="F133" s="1"/>
  <c r="H133" s="1"/>
  <c r="B133"/>
  <c r="E63"/>
  <c r="F63" s="1"/>
  <c r="H63" s="1"/>
  <c r="B63"/>
  <c r="G65" l="1"/>
  <c r="G135" s="1"/>
  <c r="D66"/>
  <c r="B134"/>
  <c r="E134"/>
  <c r="F134" s="1"/>
  <c r="H134" s="1"/>
  <c r="B64"/>
  <c r="E64"/>
  <c r="F64" s="1"/>
  <c r="H64" s="1"/>
  <c r="D67" l="1"/>
  <c r="G67" s="1"/>
  <c r="G137" s="1"/>
  <c r="G66"/>
  <c r="G136" s="1"/>
  <c r="E65"/>
  <c r="F65" s="1"/>
  <c r="H65" s="1"/>
  <c r="B65"/>
  <c r="B135"/>
  <c r="E135"/>
  <c r="F135" s="1"/>
  <c r="H135" s="1"/>
  <c r="B66" l="1"/>
  <c r="E66"/>
  <c r="F66" s="1"/>
  <c r="H66" s="1"/>
  <c r="B136"/>
  <c r="E136"/>
  <c r="F136" s="1"/>
  <c r="H136" s="1"/>
  <c r="B137" l="1"/>
  <c r="E137"/>
  <c r="F137" s="1"/>
  <c r="H137" s="1"/>
  <c r="H139" s="1"/>
  <c r="E143" s="1"/>
  <c r="E67"/>
  <c r="F67" s="1"/>
  <c r="H67" s="1"/>
  <c r="H69" s="1"/>
  <c r="E142" s="1"/>
  <c r="B67"/>
  <c r="E145" l="1"/>
  <c r="E148" l="1"/>
  <c r="E146"/>
</calcChain>
</file>

<file path=xl/sharedStrings.xml><?xml version="1.0" encoding="utf-8"?>
<sst xmlns="http://schemas.openxmlformats.org/spreadsheetml/2006/main" count="390" uniqueCount="86">
  <si>
    <t>Rata</t>
  </si>
  <si>
    <t>Calcolo delle annualità al tasso di riferimento</t>
  </si>
  <si>
    <t>a</t>
  </si>
  <si>
    <t>b</t>
  </si>
  <si>
    <t>c</t>
  </si>
  <si>
    <t>d</t>
  </si>
  <si>
    <t>e</t>
  </si>
  <si>
    <t>f</t>
  </si>
  <si>
    <t>g</t>
  </si>
  <si>
    <t>h</t>
  </si>
  <si>
    <t>Rate</t>
  </si>
  <si>
    <t>Capitale</t>
  </si>
  <si>
    <t>Ammortamento</t>
  </si>
  <si>
    <t>Tasso</t>
  </si>
  <si>
    <t>Interessi</t>
  </si>
  <si>
    <t>Coeff. di</t>
  </si>
  <si>
    <t>Trim.</t>
  </si>
  <si>
    <t>residuo</t>
  </si>
  <si>
    <t>d'interesse</t>
  </si>
  <si>
    <t>(b x d)</t>
  </si>
  <si>
    <t>(c + e)</t>
  </si>
  <si>
    <t>attualizzazione</t>
  </si>
  <si>
    <t>attualizzata</t>
  </si>
  <si>
    <t>(A)</t>
  </si>
  <si>
    <t>(B)</t>
  </si>
  <si>
    <t>(C)</t>
  </si>
  <si>
    <t>(f x g)</t>
  </si>
  <si>
    <t xml:space="preserve">           Valore attuale delle rate</t>
  </si>
  <si>
    <t>Calcolo delle annualità al tasso agevolato</t>
  </si>
  <si>
    <t>(D)</t>
  </si>
  <si>
    <t>(E)</t>
  </si>
  <si>
    <t>Valore attuale delle rate al tasso di riferimento</t>
  </si>
  <si>
    <t>-</t>
  </si>
  <si>
    <t>Valore attuale delle rate al tasso agevolato</t>
  </si>
  <si>
    <t>=</t>
  </si>
  <si>
    <t>----------------</t>
  </si>
  <si>
    <t>Vantaggio attualizzato</t>
  </si>
  <si>
    <t>Euro</t>
  </si>
  <si>
    <t>Legenda:</t>
  </si>
  <si>
    <t xml:space="preserve"> (A)</t>
  </si>
  <si>
    <t>Rate trimestrali posticipate.</t>
  </si>
  <si>
    <t xml:space="preserve"> (B)</t>
  </si>
  <si>
    <t xml:space="preserve"> (C)</t>
  </si>
  <si>
    <t xml:space="preserve"> (D)</t>
  </si>
  <si>
    <t xml:space="preserve"> (E)</t>
  </si>
  <si>
    <t>"De minimis"</t>
  </si>
  <si>
    <t>Piano di ammortamento di 60 mesi, di cui 12 di pre-ammortamento.</t>
  </si>
  <si>
    <t>€</t>
  </si>
  <si>
    <t>%</t>
  </si>
  <si>
    <t>Tasso di Riferimento UE</t>
  </si>
  <si>
    <t>Euribor</t>
  </si>
  <si>
    <t>---&gt; ESL</t>
  </si>
  <si>
    <t>Finanziamento corrispondente al massimo di intervento della legge:</t>
  </si>
  <si>
    <t>Finanziamento corrispondente al limite di massima convenienza:</t>
  </si>
  <si>
    <t>Tasso d'interesse di riferimento: Tasso di Riferimento UE:</t>
  </si>
  <si>
    <t>Tasso d'interesse agevolato al</t>
  </si>
  <si>
    <t>tasso</t>
  </si>
  <si>
    <t>Quota Regionale</t>
  </si>
  <si>
    <t>Quota Bancaria</t>
  </si>
  <si>
    <t>Finanziamento complessivo concesso:</t>
  </si>
  <si>
    <t>% Quota Regionale</t>
  </si>
  <si>
    <t>spread</t>
  </si>
  <si>
    <t>(Euribor 3 mesi + spread variabile 1-3 punti)</t>
  </si>
  <si>
    <t>L.R. 23/04</t>
  </si>
  <si>
    <t>L.R. 23/04 - Prioritaria - IMMOBILI</t>
  </si>
  <si>
    <t>Piano di ammortamento di 120 mesi</t>
  </si>
  <si>
    <t xml:space="preserve">Euribor 3 mesi </t>
  </si>
  <si>
    <t>L.R. 23/04 - Cooperative INV. PRODUTTIVI</t>
  </si>
  <si>
    <t>L.R. 23/04 - Cooperative INV. IMMOBILIARI</t>
  </si>
  <si>
    <t xml:space="preserve"> </t>
  </si>
  <si>
    <t>A</t>
  </si>
  <si>
    <t>B</t>
  </si>
  <si>
    <t>C</t>
  </si>
  <si>
    <t>ESL (percentuale)</t>
  </si>
  <si>
    <t>ESL (valore assoluto)*</t>
  </si>
  <si>
    <t>* corrisponde all'importo de minimis</t>
  </si>
  <si>
    <t>Tasso di riferimento UE</t>
  </si>
  <si>
    <t>Guida all'utilizzo del foglio di calcolo</t>
  </si>
  <si>
    <t>Calcolare e inserire la % quota regionale effettiva se il finanziamento complessivo supera i € 500.000,00 nel caso di domande con ambito prioritario e i € 700.000,00 € per le domande con ambito non prioritario.
 Si ricorda che la quota regionale massima concedibile è pari a € 350.000,00</t>
  </si>
  <si>
    <t>Mesi ammortamento</t>
  </si>
  <si>
    <t>Tipologia investimento</t>
  </si>
  <si>
    <t>D</t>
  </si>
  <si>
    <t>&lt; 200.000</t>
  </si>
  <si>
    <t>Piano di ammortamento di 72 mesi</t>
  </si>
  <si>
    <t>(Euribor 3 mesi + spread)</t>
  </si>
  <si>
    <t xml:space="preserve">L.R. 34/08 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</si>
</sst>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&quot;€&quot;\ #,##0.00"/>
    <numFmt numFmtId="166" formatCode="_-[$€]\ * #,##0.00_-;\-[$€]\ * #,##0.00_-;_-[$€]\ * &quot;-&quot;??_-;_-@_-"/>
  </numFmts>
  <fonts count="24">
    <font>
      <sz val="10"/>
      <name val="Arial"/>
    </font>
    <font>
      <sz val="10"/>
      <name val="Arial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0"/>
      <color indexed="12"/>
      <name val="Arial"/>
      <family val="2"/>
    </font>
    <font>
      <sz val="11"/>
      <color indexed="10"/>
      <name val="Times New Roman"/>
      <family val="1"/>
    </font>
    <font>
      <sz val="8"/>
      <name val="Arial"/>
      <family val="2"/>
    </font>
    <font>
      <b/>
      <u/>
      <sz val="10"/>
      <color indexed="18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u/>
      <sz val="10"/>
      <color indexed="12"/>
      <name val="Calibri"/>
      <family val="2"/>
    </font>
    <font>
      <sz val="10"/>
      <name val="Calibri"/>
      <family val="2"/>
    </font>
    <font>
      <sz val="8"/>
      <name val="Verdana"/>
      <family val="2"/>
    </font>
    <font>
      <u/>
      <sz val="8"/>
      <color indexed="12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color indexed="10"/>
      <name val="Verdana"/>
      <family val="2"/>
    </font>
    <font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3" applyFont="1" applyAlignment="1" applyProtection="1">
      <alignment horizontal="left"/>
    </xf>
    <xf numFmtId="0" fontId="3" fillId="0" borderId="0" xfId="3" applyFont="1"/>
    <xf numFmtId="3" fontId="3" fillId="0" borderId="0" xfId="3" applyNumberFormat="1" applyFont="1"/>
    <xf numFmtId="0" fontId="3" fillId="0" borderId="0" xfId="3" applyFont="1" applyAlignment="1" applyProtection="1">
      <alignment horizontal="center"/>
    </xf>
    <xf numFmtId="0" fontId="3" fillId="0" borderId="0" xfId="3" applyFont="1" applyProtection="1"/>
    <xf numFmtId="37" fontId="3" fillId="0" borderId="0" xfId="3" applyNumberFormat="1" applyFont="1" applyProtection="1"/>
    <xf numFmtId="37" fontId="3" fillId="0" borderId="0" xfId="3" applyNumberFormat="1" applyFont="1" applyAlignment="1" applyProtection="1">
      <alignment horizontal="left"/>
    </xf>
    <xf numFmtId="164" fontId="3" fillId="0" borderId="0" xfId="3" applyNumberFormat="1" applyFont="1"/>
    <xf numFmtId="0" fontId="5" fillId="0" borderId="0" xfId="3" applyFont="1" applyFill="1" applyAlignment="1" applyProtection="1">
      <alignment horizontal="center"/>
    </xf>
    <xf numFmtId="164" fontId="5" fillId="0" borderId="0" xfId="3" applyNumberFormat="1" applyFont="1" applyFill="1" applyAlignment="1" applyProtection="1">
      <alignment horizontal="center"/>
    </xf>
    <xf numFmtId="37" fontId="3" fillId="0" borderId="0" xfId="3" applyNumberFormat="1" applyFont="1" applyAlignment="1" applyProtection="1">
      <alignment horizontal="right"/>
    </xf>
    <xf numFmtId="164" fontId="3" fillId="0" borderId="0" xfId="3" applyNumberFormat="1" applyFont="1" applyAlignment="1" applyProtection="1">
      <alignment horizontal="right"/>
    </xf>
    <xf numFmtId="164" fontId="3" fillId="0" borderId="0" xfId="3" applyNumberFormat="1" applyFont="1" applyProtection="1"/>
    <xf numFmtId="164" fontId="4" fillId="0" borderId="0" xfId="3" applyNumberFormat="1" applyFont="1" applyAlignment="1" applyProtection="1">
      <alignment horizontal="right"/>
    </xf>
    <xf numFmtId="0" fontId="4" fillId="0" borderId="0" xfId="3" applyFont="1" applyAlignment="1">
      <alignment horizontal="right"/>
    </xf>
    <xf numFmtId="164" fontId="4" fillId="0" borderId="0" xfId="3" applyNumberFormat="1" applyFont="1"/>
    <xf numFmtId="0" fontId="3" fillId="0" borderId="1" xfId="0" applyFont="1" applyBorder="1"/>
    <xf numFmtId="4" fontId="4" fillId="0" borderId="1" xfId="0" applyNumberFormat="1" applyFont="1" applyBorder="1"/>
    <xf numFmtId="164" fontId="4" fillId="0" borderId="2" xfId="0" applyNumberFormat="1" applyFont="1" applyBorder="1"/>
    <xf numFmtId="4" fontId="4" fillId="0" borderId="0" xfId="3" applyNumberFormat="1" applyFont="1"/>
    <xf numFmtId="4" fontId="3" fillId="0" borderId="0" xfId="3" applyNumberFormat="1" applyFont="1"/>
    <xf numFmtId="4" fontId="5" fillId="0" borderId="0" xfId="3" applyNumberFormat="1" applyFont="1" applyFill="1" applyAlignment="1" applyProtection="1">
      <alignment horizontal="center"/>
    </xf>
    <xf numFmtId="4" fontId="3" fillId="0" borderId="0" xfId="3" applyNumberFormat="1" applyFont="1" applyAlignment="1" applyProtection="1">
      <alignment horizontal="center"/>
    </xf>
    <xf numFmtId="4" fontId="3" fillId="0" borderId="0" xfId="3" applyNumberFormat="1" applyFont="1" applyAlignment="1" applyProtection="1">
      <alignment horizontal="right"/>
    </xf>
    <xf numFmtId="4" fontId="3" fillId="0" borderId="0" xfId="3" applyNumberFormat="1" applyFont="1" applyAlignment="1">
      <alignment horizontal="center"/>
    </xf>
    <xf numFmtId="4" fontId="3" fillId="0" borderId="0" xfId="3" applyNumberFormat="1" applyFont="1" applyProtection="1"/>
    <xf numFmtId="4" fontId="3" fillId="0" borderId="0" xfId="3" applyNumberFormat="1" applyFont="1" applyAlignment="1" applyProtection="1">
      <alignment horizontal="left"/>
    </xf>
    <xf numFmtId="4" fontId="6" fillId="0" borderId="0" xfId="3" applyNumberFormat="1" applyFont="1" applyFill="1" applyProtection="1"/>
    <xf numFmtId="4" fontId="3" fillId="0" borderId="0" xfId="3" quotePrefix="1" applyNumberFormat="1" applyFont="1" applyAlignment="1" applyProtection="1">
      <alignment horizontal="right"/>
    </xf>
    <xf numFmtId="3" fontId="4" fillId="0" borderId="0" xfId="3" applyNumberFormat="1" applyFont="1"/>
    <xf numFmtId="10" fontId="4" fillId="0" borderId="0" xfId="3" applyNumberFormat="1" applyFont="1"/>
    <xf numFmtId="4" fontId="4" fillId="0" borderId="3" xfId="0" applyNumberFormat="1" applyFont="1" applyBorder="1" applyAlignment="1">
      <alignment horizontal="right"/>
    </xf>
    <xf numFmtId="4" fontId="3" fillId="0" borderId="0" xfId="4" applyNumberFormat="1" applyFont="1"/>
    <xf numFmtId="4" fontId="4" fillId="0" borderId="0" xfId="3" applyNumberFormat="1" applyFont="1" applyAlignment="1" applyProtection="1">
      <alignment horizontal="left"/>
    </xf>
    <xf numFmtId="4" fontId="3" fillId="0" borderId="0" xfId="0" applyNumberFormat="1" applyFont="1" applyAlignment="1" applyProtection="1">
      <alignment horizontal="left"/>
    </xf>
    <xf numFmtId="0" fontId="7" fillId="0" borderId="0" xfId="1" applyAlignment="1" applyProtection="1"/>
    <xf numFmtId="4" fontId="4" fillId="0" borderId="0" xfId="3" quotePrefix="1" applyNumberFormat="1" applyFont="1" applyAlignment="1" applyProtection="1"/>
    <xf numFmtId="165" fontId="3" fillId="0" borderId="0" xfId="3" applyNumberFormat="1" applyFont="1"/>
    <xf numFmtId="10" fontId="3" fillId="0" borderId="0" xfId="3" applyNumberFormat="1" applyFont="1"/>
    <xf numFmtId="14" fontId="3" fillId="0" borderId="0" xfId="3" applyNumberFormat="1" applyFont="1"/>
    <xf numFmtId="9" fontId="3" fillId="0" borderId="0" xfId="4" applyFont="1"/>
    <xf numFmtId="4" fontId="3" fillId="0" borderId="0" xfId="3" quotePrefix="1" applyNumberFormat="1" applyFont="1"/>
    <xf numFmtId="9" fontId="3" fillId="0" borderId="0" xfId="4" applyFont="1" applyAlignment="1">
      <alignment horizontal="center"/>
    </xf>
    <xf numFmtId="0" fontId="3" fillId="0" borderId="0" xfId="3" applyFont="1" applyAlignment="1">
      <alignment horizontal="right"/>
    </xf>
    <xf numFmtId="10" fontId="3" fillId="0" borderId="0" xfId="4" applyNumberFormat="1" applyFont="1"/>
    <xf numFmtId="10" fontId="3" fillId="0" borderId="0" xfId="0" applyNumberFormat="1" applyFont="1" applyProtection="1"/>
    <xf numFmtId="10" fontId="3" fillId="0" borderId="0" xfId="3" applyNumberFormat="1" applyFont="1" applyProtection="1"/>
    <xf numFmtId="10" fontId="5" fillId="0" borderId="0" xfId="3" applyNumberFormat="1" applyFont="1" applyFill="1" applyAlignment="1" applyProtection="1">
      <alignment horizontal="center"/>
    </xf>
    <xf numFmtId="10" fontId="3" fillId="0" borderId="0" xfId="3" applyNumberFormat="1" applyFont="1" applyAlignment="1" applyProtection="1">
      <alignment horizontal="center"/>
    </xf>
    <xf numFmtId="10" fontId="3" fillId="0" borderId="0" xfId="3" applyNumberFormat="1" applyFont="1" applyAlignment="1" applyProtection="1">
      <alignment horizontal="left"/>
    </xf>
    <xf numFmtId="165" fontId="8" fillId="0" borderId="0" xfId="3" applyNumberFormat="1" applyFont="1"/>
    <xf numFmtId="10" fontId="8" fillId="0" borderId="0" xfId="3" applyNumberFormat="1" applyFont="1"/>
    <xf numFmtId="9" fontId="8" fillId="0" borderId="0" xfId="4" applyFont="1" applyAlignment="1">
      <alignment horizontal="center"/>
    </xf>
    <xf numFmtId="0" fontId="3" fillId="0" borderId="0" xfId="0" applyFont="1"/>
    <xf numFmtId="4" fontId="3" fillId="0" borderId="0" xfId="3" applyNumberFormat="1" applyFont="1" applyAlignment="1" applyProtection="1"/>
    <xf numFmtId="0" fontId="12" fillId="0" borderId="0" xfId="0" applyFont="1"/>
    <xf numFmtId="10" fontId="11" fillId="0" borderId="0" xfId="4" applyNumberFormat="1" applyFont="1"/>
    <xf numFmtId="4" fontId="11" fillId="0" borderId="0" xfId="0" applyNumberFormat="1" applyFont="1" applyFill="1" applyAlignment="1" applyProtection="1">
      <alignment horizontal="left"/>
      <protection locked="0"/>
    </xf>
    <xf numFmtId="10" fontId="13" fillId="0" borderId="0" xfId="2" applyNumberFormat="1" applyFont="1" applyFill="1"/>
    <xf numFmtId="4" fontId="14" fillId="0" borderId="0" xfId="0" applyNumberFormat="1" applyFont="1" applyFill="1" applyAlignment="1" applyProtection="1">
      <alignment horizontal="left"/>
      <protection locked="0"/>
    </xf>
    <xf numFmtId="0" fontId="11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17" fillId="0" borderId="0" xfId="3" applyFont="1" applyAlignment="1" applyProtection="1">
      <alignment horizontal="left"/>
    </xf>
    <xf numFmtId="4" fontId="17" fillId="0" borderId="0" xfId="3" applyNumberFormat="1" applyFont="1"/>
    <xf numFmtId="0" fontId="17" fillId="0" borderId="0" xfId="3" applyFont="1"/>
    <xf numFmtId="164" fontId="17" fillId="0" borderId="0" xfId="3" applyNumberFormat="1" applyFont="1"/>
    <xf numFmtId="0" fontId="18" fillId="0" borderId="0" xfId="1" applyFont="1" applyAlignment="1" applyProtection="1"/>
    <xf numFmtId="0" fontId="19" fillId="0" borderId="0" xfId="3" applyFont="1" applyFill="1" applyAlignment="1" applyProtection="1">
      <alignment horizontal="center"/>
    </xf>
    <xf numFmtId="4" fontId="19" fillId="0" borderId="0" xfId="3" applyNumberFormat="1" applyFont="1" applyFill="1" applyAlignment="1" applyProtection="1">
      <alignment horizontal="center"/>
    </xf>
    <xf numFmtId="164" fontId="19" fillId="0" borderId="0" xfId="3" applyNumberFormat="1" applyFont="1" applyFill="1" applyAlignment="1" applyProtection="1">
      <alignment horizontal="center"/>
    </xf>
    <xf numFmtId="0" fontId="17" fillId="0" borderId="0" xfId="3" applyFont="1" applyAlignment="1" applyProtection="1">
      <alignment horizontal="center"/>
    </xf>
    <xf numFmtId="4" fontId="17" fillId="0" borderId="0" xfId="3" applyNumberFormat="1" applyFont="1" applyAlignment="1" applyProtection="1">
      <alignment horizontal="center"/>
    </xf>
    <xf numFmtId="4" fontId="17" fillId="0" borderId="0" xfId="3" applyNumberFormat="1" applyFont="1" applyAlignment="1" applyProtection="1">
      <alignment horizontal="right"/>
    </xf>
    <xf numFmtId="164" fontId="17" fillId="0" borderId="0" xfId="3" applyNumberFormat="1" applyFont="1" applyAlignment="1" applyProtection="1">
      <alignment horizontal="right"/>
    </xf>
    <xf numFmtId="4" fontId="17" fillId="0" borderId="0" xfId="3" applyNumberFormat="1" applyFont="1" applyAlignment="1">
      <alignment horizontal="center"/>
    </xf>
    <xf numFmtId="0" fontId="17" fillId="0" borderId="0" xfId="3" applyFont="1" applyProtection="1"/>
    <xf numFmtId="4" fontId="17" fillId="0" borderId="0" xfId="3" applyNumberFormat="1" applyFont="1" applyProtection="1"/>
    <xf numFmtId="10" fontId="17" fillId="0" borderId="0" xfId="0" applyNumberFormat="1" applyFont="1" applyProtection="1"/>
    <xf numFmtId="164" fontId="17" fillId="0" borderId="0" xfId="3" applyNumberFormat="1" applyFont="1" applyProtection="1"/>
    <xf numFmtId="10" fontId="19" fillId="0" borderId="0" xfId="3" applyNumberFormat="1" applyFont="1" applyFill="1" applyAlignment="1" applyProtection="1">
      <alignment horizontal="center"/>
    </xf>
    <xf numFmtId="10" fontId="17" fillId="0" borderId="0" xfId="3" applyNumberFormat="1" applyFont="1" applyAlignment="1" applyProtection="1">
      <alignment horizontal="center"/>
    </xf>
    <xf numFmtId="10" fontId="17" fillId="0" borderId="0" xfId="3" applyNumberFormat="1" applyFont="1" applyAlignment="1" applyProtection="1">
      <alignment horizontal="left"/>
    </xf>
    <xf numFmtId="10" fontId="17" fillId="0" borderId="0" xfId="3" applyNumberFormat="1" applyFont="1" applyProtection="1"/>
    <xf numFmtId="37" fontId="17" fillId="0" borderId="0" xfId="3" applyNumberFormat="1" applyFont="1" applyProtection="1"/>
    <xf numFmtId="4" fontId="17" fillId="0" borderId="0" xfId="3" applyNumberFormat="1" applyFont="1" applyAlignment="1" applyProtection="1">
      <alignment horizontal="left"/>
    </xf>
    <xf numFmtId="164" fontId="20" fillId="0" borderId="0" xfId="3" applyNumberFormat="1" applyFont="1" applyAlignment="1" applyProtection="1">
      <alignment horizontal="right"/>
    </xf>
    <xf numFmtId="4" fontId="21" fillId="0" borderId="0" xfId="3" applyNumberFormat="1" applyFont="1" applyFill="1" applyProtection="1"/>
    <xf numFmtId="37" fontId="17" fillId="0" borderId="0" xfId="3" applyNumberFormat="1" applyFont="1" applyAlignment="1" applyProtection="1">
      <alignment horizontal="left"/>
    </xf>
    <xf numFmtId="37" fontId="17" fillId="0" borderId="0" xfId="3" applyNumberFormat="1" applyFont="1" applyAlignment="1" applyProtection="1">
      <alignment horizontal="right"/>
    </xf>
    <xf numFmtId="0" fontId="20" fillId="0" borderId="0" xfId="3" applyFont="1" applyAlignment="1">
      <alignment horizontal="right"/>
    </xf>
    <xf numFmtId="4" fontId="17" fillId="0" borderId="0" xfId="3" quotePrefix="1" applyNumberFormat="1" applyFont="1" applyAlignment="1" applyProtection="1">
      <alignment horizontal="right"/>
    </xf>
    <xf numFmtId="3" fontId="20" fillId="0" borderId="0" xfId="3" applyNumberFormat="1" applyFont="1"/>
    <xf numFmtId="4" fontId="20" fillId="0" borderId="0" xfId="3" applyNumberFormat="1" applyFont="1"/>
    <xf numFmtId="10" fontId="20" fillId="0" borderId="0" xfId="3" applyNumberFormat="1" applyFont="1"/>
    <xf numFmtId="4" fontId="20" fillId="0" borderId="0" xfId="3" quotePrefix="1" applyNumberFormat="1" applyFont="1" applyAlignment="1" applyProtection="1"/>
    <xf numFmtId="164" fontId="20" fillId="0" borderId="0" xfId="3" applyNumberFormat="1" applyFont="1"/>
    <xf numFmtId="4" fontId="20" fillId="0" borderId="3" xfId="0" applyNumberFormat="1" applyFont="1" applyBorder="1" applyAlignment="1">
      <alignment horizontal="right"/>
    </xf>
    <xf numFmtId="0" fontId="17" fillId="0" borderId="1" xfId="0" applyFont="1" applyBorder="1"/>
    <xf numFmtId="4" fontId="20" fillId="0" borderId="1" xfId="0" applyNumberFormat="1" applyFont="1" applyBorder="1"/>
    <xf numFmtId="164" fontId="20" fillId="0" borderId="2" xfId="0" applyNumberFormat="1" applyFont="1" applyBorder="1"/>
    <xf numFmtId="4" fontId="17" fillId="0" borderId="0" xfId="4" applyNumberFormat="1" applyFont="1"/>
    <xf numFmtId="4" fontId="20" fillId="0" borderId="0" xfId="3" applyNumberFormat="1" applyFont="1" applyAlignment="1" applyProtection="1">
      <alignment horizontal="left"/>
    </xf>
    <xf numFmtId="165" fontId="22" fillId="0" borderId="0" xfId="3" applyNumberFormat="1" applyFont="1"/>
    <xf numFmtId="4" fontId="17" fillId="0" borderId="0" xfId="0" applyNumberFormat="1" applyFont="1" applyAlignment="1" applyProtection="1">
      <alignment horizontal="left"/>
    </xf>
    <xf numFmtId="10" fontId="22" fillId="0" borderId="0" xfId="3" applyNumberFormat="1" applyFont="1"/>
    <xf numFmtId="165" fontId="17" fillId="0" borderId="0" xfId="3" applyNumberFormat="1" applyFont="1"/>
    <xf numFmtId="0" fontId="17" fillId="0" borderId="0" xfId="3" applyFont="1" applyAlignment="1">
      <alignment horizontal="right"/>
    </xf>
    <xf numFmtId="10" fontId="17" fillId="0" borderId="0" xfId="3" applyNumberFormat="1" applyFont="1"/>
    <xf numFmtId="9" fontId="17" fillId="0" borderId="0" xfId="4" applyFont="1" applyAlignment="1">
      <alignment horizontal="center"/>
    </xf>
    <xf numFmtId="4" fontId="17" fillId="0" borderId="0" xfId="3" quotePrefix="1" applyNumberFormat="1" applyFont="1"/>
    <xf numFmtId="14" fontId="17" fillId="0" borderId="0" xfId="3" applyNumberFormat="1" applyFont="1"/>
    <xf numFmtId="10" fontId="23" fillId="0" borderId="0" xfId="3" applyNumberFormat="1" applyFont="1"/>
    <xf numFmtId="0" fontId="12" fillId="0" borderId="9" xfId="0" applyFont="1" applyBorder="1"/>
    <xf numFmtId="49" fontId="12" fillId="0" borderId="10" xfId="0" applyNumberFormat="1" applyFont="1" applyBorder="1" applyAlignment="1" applyProtection="1">
      <alignment horizontal="center"/>
      <protection locked="0"/>
    </xf>
    <xf numFmtId="4" fontId="12" fillId="0" borderId="11" xfId="3" applyNumberFormat="1" applyFont="1" applyBorder="1" applyAlignment="1" applyProtection="1">
      <alignment horizontal="left"/>
    </xf>
    <xf numFmtId="166" fontId="12" fillId="0" borderId="12" xfId="2" applyFont="1" applyBorder="1" applyProtection="1">
      <protection locked="0"/>
    </xf>
    <xf numFmtId="4" fontId="12" fillId="0" borderId="11" xfId="0" applyNumberFormat="1" applyFont="1" applyBorder="1" applyAlignment="1" applyProtection="1">
      <alignment horizontal="left"/>
    </xf>
    <xf numFmtId="9" fontId="12" fillId="0" borderId="12" xfId="0" applyNumberFormat="1" applyFont="1" applyBorder="1" applyProtection="1">
      <protection locked="0"/>
    </xf>
    <xf numFmtId="4" fontId="15" fillId="0" borderId="11" xfId="1" applyNumberFormat="1" applyFont="1" applyBorder="1" applyAlignment="1" applyProtection="1">
      <alignment horizontal="left"/>
    </xf>
    <xf numFmtId="10" fontId="16" fillId="0" borderId="12" xfId="0" applyNumberFormat="1" applyFont="1" applyBorder="1" applyProtection="1">
      <protection locked="0"/>
    </xf>
    <xf numFmtId="4" fontId="11" fillId="0" borderId="11" xfId="0" applyNumberFormat="1" applyFont="1" applyBorder="1" applyAlignment="1" applyProtection="1">
      <alignment horizontal="left"/>
    </xf>
    <xf numFmtId="10" fontId="11" fillId="0" borderId="12" xfId="4" applyNumberFormat="1" applyFont="1" applyBorder="1" applyProtection="1">
      <protection locked="0"/>
    </xf>
    <xf numFmtId="4" fontId="11" fillId="0" borderId="11" xfId="0" applyNumberFormat="1" applyFont="1" applyFill="1" applyBorder="1" applyAlignment="1" applyProtection="1">
      <alignment horizontal="left"/>
      <protection locked="0"/>
    </xf>
    <xf numFmtId="166" fontId="13" fillId="3" borderId="12" xfId="2" applyFont="1" applyFill="1" applyBorder="1"/>
    <xf numFmtId="4" fontId="11" fillId="0" borderId="13" xfId="0" applyNumberFormat="1" applyFont="1" applyFill="1" applyBorder="1" applyAlignment="1" applyProtection="1">
      <alignment horizontal="left"/>
      <protection locked="0"/>
    </xf>
    <xf numFmtId="10" fontId="13" fillId="0" borderId="14" xfId="2" applyNumberFormat="1" applyFont="1" applyFill="1" applyBorder="1"/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/>
    <xf numFmtId="0" fontId="11" fillId="0" borderId="4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4" xfId="0" applyFont="1" applyBorder="1" applyAlignment="1"/>
    <xf numFmtId="0" fontId="11" fillId="0" borderId="0" xfId="0" applyFont="1" applyBorder="1" applyAlignment="1"/>
    <xf numFmtId="0" fontId="11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5" fillId="0" borderId="0" xfId="3" applyFont="1" applyFill="1" applyAlignment="1" applyProtection="1">
      <alignment horizontal="right"/>
    </xf>
    <xf numFmtId="0" fontId="1" fillId="0" borderId="0" xfId="0" applyFont="1" applyAlignment="1">
      <alignment horizontal="right"/>
    </xf>
    <xf numFmtId="0" fontId="21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</cellXfs>
  <cellStyles count="5">
    <cellStyle name="Collegamento ipertestuale" xfId="1" builtinId="8"/>
    <cellStyle name="Euro" xfId="2"/>
    <cellStyle name="Normale" xfId="0" builtinId="0"/>
    <cellStyle name="Normale_99C00035" xfId="3"/>
    <cellStyle name="Percentuale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sta\AppData\Local\Microsoft\Windows\Temporary%20Internet%20Files\Content.Outlook\R4AIXVOC\test%2034_nuov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 MINIMIS"/>
      <sheetName val="L21-97"/>
      <sheetName val="L56-86"/>
      <sheetName val="L67-94"/>
      <sheetName val="L22-97"/>
      <sheetName val="L18-94 42M"/>
      <sheetName val="L18-94 60M"/>
      <sheetName val="CALCOLO 48 mesi"/>
      <sheetName val="SE"/>
      <sheetName val="CALCOLO 72 mesi"/>
    </sheetNames>
    <sheetDataSet>
      <sheetData sheetId="0">
        <row r="5">
          <cell r="C5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ribor.it/storico_mensile.php?anno=2009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ec.europa.eu/comm/competition/state_aid/legislation/reference_rat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D23"/>
  <sheetViews>
    <sheetView tabSelected="1" zoomScaleNormal="100" workbookViewId="0">
      <pane ySplit="1" topLeftCell="A2" activePane="bottomLeft" state="frozen"/>
      <selection pane="bottomLeft" activeCell="E10" sqref="E10"/>
    </sheetView>
  </sheetViews>
  <sheetFormatPr defaultRowHeight="15"/>
  <cols>
    <col min="1" max="1" width="46" style="54" bestFit="1" customWidth="1"/>
    <col min="2" max="2" width="21.85546875" style="54" bestFit="1" customWidth="1"/>
    <col min="3" max="3" width="19.85546875" style="54" bestFit="1" customWidth="1"/>
    <col min="4" max="16384" width="9.140625" style="54"/>
  </cols>
  <sheetData>
    <row r="1" spans="1:4">
      <c r="A1" s="120" t="s">
        <v>80</v>
      </c>
      <c r="B1" s="121" t="s">
        <v>71</v>
      </c>
      <c r="C1" s="56"/>
    </row>
    <row r="2" spans="1:4">
      <c r="A2" s="122" t="s">
        <v>59</v>
      </c>
      <c r="B2" s="123">
        <v>100000</v>
      </c>
      <c r="C2" s="56"/>
    </row>
    <row r="3" spans="1:4">
      <c r="A3" s="124" t="s">
        <v>60</v>
      </c>
      <c r="B3" s="125">
        <v>0.8</v>
      </c>
      <c r="C3" s="56"/>
    </row>
    <row r="4" spans="1:4">
      <c r="A4" s="126" t="s">
        <v>76</v>
      </c>
      <c r="B4" s="127">
        <v>0.02</v>
      </c>
      <c r="C4" s="56"/>
    </row>
    <row r="5" spans="1:4">
      <c r="A5" s="126" t="s">
        <v>66</v>
      </c>
      <c r="B5" s="127">
        <v>0.01</v>
      </c>
      <c r="C5" s="56"/>
    </row>
    <row r="6" spans="1:4">
      <c r="A6" s="128" t="s">
        <v>61</v>
      </c>
      <c r="B6" s="129">
        <v>1.5699999999999999E-2</v>
      </c>
      <c r="C6" s="57"/>
      <c r="D6" s="54" t="s">
        <v>69</v>
      </c>
    </row>
    <row r="7" spans="1:4">
      <c r="A7" s="130" t="s">
        <v>74</v>
      </c>
      <c r="B7" s="131">
        <f>IF(B1="A",+'L23-04 60M'!E66,IF(B1="B",+'L23-04 72M'!E73,IF(B1="C",+'L23-04 120M'!E108,IF(B1="D",'L23-04 180M'!E148))))</f>
        <v>10701.25254025725</v>
      </c>
      <c r="C7" s="56"/>
    </row>
    <row r="8" spans="1:4" ht="15.75" thickBot="1">
      <c r="A8" s="132" t="s">
        <v>73</v>
      </c>
      <c r="B8" s="133">
        <f>IF(B1="A",+'L23-04 60M'!E64,IF(B1="B",+'L23-04 72M'!E71,IF(B1="C",+'L23-04 120M'!E106,IF(B1="D",'L23-04 180M'!E146))))</f>
        <v>0.10000849306941555</v>
      </c>
      <c r="C8" s="56"/>
    </row>
    <row r="9" spans="1:4">
      <c r="A9" s="58"/>
      <c r="B9" s="59"/>
      <c r="C9" s="56"/>
    </row>
    <row r="10" spans="1:4">
      <c r="A10" s="60" t="s">
        <v>75</v>
      </c>
      <c r="B10" s="59"/>
      <c r="C10" s="56"/>
    </row>
    <row r="11" spans="1:4" ht="15.75" thickBot="1">
      <c r="A11" s="56"/>
      <c r="B11" s="56"/>
      <c r="C11" s="56"/>
    </row>
    <row r="12" spans="1:4" ht="23.25" customHeight="1" thickBot="1">
      <c r="A12" s="134" t="s">
        <v>77</v>
      </c>
      <c r="B12" s="135"/>
      <c r="C12" s="136"/>
    </row>
    <row r="13" spans="1:4">
      <c r="A13" s="61"/>
      <c r="B13" s="62" t="s">
        <v>80</v>
      </c>
      <c r="C13" s="63" t="s">
        <v>79</v>
      </c>
    </row>
    <row r="14" spans="1:4">
      <c r="A14" s="64" t="s">
        <v>67</v>
      </c>
      <c r="B14" s="65" t="s">
        <v>70</v>
      </c>
      <c r="C14" s="66">
        <v>60</v>
      </c>
    </row>
    <row r="15" spans="1:4">
      <c r="A15" s="64" t="s">
        <v>67</v>
      </c>
      <c r="B15" s="65" t="s">
        <v>71</v>
      </c>
      <c r="C15" s="66">
        <v>72</v>
      </c>
    </row>
    <row r="16" spans="1:4">
      <c r="A16" s="64" t="s">
        <v>68</v>
      </c>
      <c r="B16" s="65" t="s">
        <v>72</v>
      </c>
      <c r="C16" s="66">
        <v>120</v>
      </c>
    </row>
    <row r="17" spans="1:3">
      <c r="A17" s="64" t="s">
        <v>68</v>
      </c>
      <c r="B17" s="65" t="s">
        <v>81</v>
      </c>
      <c r="C17" s="66">
        <v>180</v>
      </c>
    </row>
    <row r="18" spans="1:3">
      <c r="A18" s="64"/>
      <c r="B18" s="65"/>
      <c r="C18" s="66"/>
    </row>
    <row r="19" spans="1:3">
      <c r="A19" s="67"/>
      <c r="B19" s="68"/>
      <c r="C19" s="69"/>
    </row>
    <row r="20" spans="1:3">
      <c r="A20" s="137" t="s">
        <v>78</v>
      </c>
      <c r="B20" s="138"/>
      <c r="C20" s="139"/>
    </row>
    <row r="21" spans="1:3">
      <c r="A21" s="137"/>
      <c r="B21" s="138"/>
      <c r="C21" s="139"/>
    </row>
    <row r="22" spans="1:3">
      <c r="A22" s="140"/>
      <c r="B22" s="141"/>
      <c r="C22" s="142"/>
    </row>
    <row r="23" spans="1:3" ht="15.75" thickBot="1">
      <c r="A23" s="143"/>
      <c r="B23" s="144"/>
      <c r="C23" s="145"/>
    </row>
  </sheetData>
  <sheetProtection password="C25B" sheet="1" objects="1" scenarios="1"/>
  <protectedRanges>
    <protectedRange sqref="B1:B6" name="Intervallo1"/>
  </protectedRanges>
  <customSheetViews>
    <customSheetView guid="{DBC6D00B-DCFF-4245-B32F-A8C1F7C5AE6A}" showRuler="0">
      <pageMargins left="0.75" right="0.75" top="1" bottom="1" header="0.5" footer="0.5"/>
      <pageSetup paperSize="9" orientation="portrait" r:id="rId1"/>
      <headerFooter alignWithMargins="0"/>
    </customSheetView>
    <customSheetView guid="{D895EB84-59C0-4004-AA6C-3DCCAE3D431F}" showRuler="0">
      <pageMargins left="0.75" right="0.75" top="1" bottom="1" header="0.5" footer="0.5"/>
      <pageSetup paperSize="9" orientation="portrait" r:id="rId2"/>
      <headerFooter alignWithMargins="0"/>
    </customSheetView>
  </customSheetViews>
  <mergeCells count="2">
    <mergeCell ref="A12:C12"/>
    <mergeCell ref="A20:C23"/>
  </mergeCells>
  <phoneticPr fontId="0" type="noConversion"/>
  <hyperlinks>
    <hyperlink ref="A5" r:id="rId3"/>
    <hyperlink ref="A4" r:id="rId4"/>
  </hyperlinks>
  <pageMargins left="0.75" right="0.75" top="1" bottom="1" header="0.5" footer="0.5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syncVertical="1" syncRef="A55" transitionEvaluation="1" codeName="Foglio4" enableFormatConditionsCalculation="0">
    <tabColor indexed="14"/>
    <pageSetUpPr fitToPage="1"/>
  </sheetPr>
  <dimension ref="A1:I80"/>
  <sheetViews>
    <sheetView showGridLines="0" topLeftCell="A55" workbookViewId="0">
      <selection activeCell="C74" sqref="C74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5">
        <v>1</v>
      </c>
      <c r="B7" s="26">
        <f>+F71</f>
        <v>100000</v>
      </c>
      <c r="C7" s="26">
        <v>0</v>
      </c>
      <c r="D7" s="46">
        <f>+F72</f>
        <v>3.5699999999999996E-2</v>
      </c>
      <c r="E7" s="26">
        <f>(B7*D7)/4</f>
        <v>892.49999999999989</v>
      </c>
      <c r="F7" s="26">
        <f t="shared" ref="F7:F26" si="0">E7+C7</f>
        <v>892.49999999999989</v>
      </c>
      <c r="G7" s="13">
        <f>POWER((1/((1+((D7-CALCOLO!$B$6+1%)/4)*1))),A7)</f>
        <v>0.99255583126550861</v>
      </c>
      <c r="H7" s="26">
        <f t="shared" ref="H7:H26" si="1">F7*G7</f>
        <v>885.8560794044663</v>
      </c>
    </row>
    <row r="8" spans="1:8">
      <c r="A8" s="5">
        <v>2</v>
      </c>
      <c r="B8" s="26">
        <f>+B7</f>
        <v>100000</v>
      </c>
      <c r="C8" s="26">
        <v>0</v>
      </c>
      <c r="D8" s="46">
        <f t="shared" ref="D8:D26" si="2">+D7</f>
        <v>3.5699999999999996E-2</v>
      </c>
      <c r="E8" s="26">
        <f t="shared" ref="E8:E26" si="3">(B7*D8)/4</f>
        <v>892.49999999999989</v>
      </c>
      <c r="F8" s="26">
        <f t="shared" si="0"/>
        <v>892.49999999999989</v>
      </c>
      <c r="G8" s="13">
        <f>POWER((1/((1+((D8-CALCOLO!$B$6+1%)/4)*1))),A8)</f>
        <v>0.98516707817916482</v>
      </c>
      <c r="H8" s="26">
        <f t="shared" si="1"/>
        <v>879.26161727490444</v>
      </c>
    </row>
    <row r="9" spans="1:8">
      <c r="A9" s="5">
        <v>3</v>
      </c>
      <c r="B9" s="26">
        <f>+B7</f>
        <v>100000</v>
      </c>
      <c r="C9" s="26">
        <v>0</v>
      </c>
      <c r="D9" s="46">
        <f t="shared" si="2"/>
        <v>3.5699999999999996E-2</v>
      </c>
      <c r="E9" s="26">
        <f t="shared" si="3"/>
        <v>892.49999999999989</v>
      </c>
      <c r="F9" s="26">
        <f t="shared" si="0"/>
        <v>892.49999999999989</v>
      </c>
      <c r="G9" s="13">
        <f>POWER((1/((1+((D9-CALCOLO!$B$6+1%)/4)*1))),A9)</f>
        <v>0.97783332821753322</v>
      </c>
      <c r="H9" s="26">
        <f t="shared" si="1"/>
        <v>872.71624543414828</v>
      </c>
    </row>
    <row r="10" spans="1:8">
      <c r="A10" s="5">
        <v>4</v>
      </c>
      <c r="B10" s="26">
        <f>+B7</f>
        <v>100000</v>
      </c>
      <c r="C10" s="26">
        <v>0</v>
      </c>
      <c r="D10" s="46">
        <f t="shared" si="2"/>
        <v>3.5699999999999996E-2</v>
      </c>
      <c r="E10" s="26">
        <f t="shared" si="3"/>
        <v>892.49999999999989</v>
      </c>
      <c r="F10" s="26">
        <f t="shared" si="0"/>
        <v>892.49999999999989</v>
      </c>
      <c r="G10" s="13">
        <f>POWER((1/((1+((D10-CALCOLO!$B$6+1%)/4)*1))),A10)</f>
        <v>0.9705541719280727</v>
      </c>
      <c r="H10" s="26">
        <f t="shared" si="1"/>
        <v>866.21959844580476</v>
      </c>
    </row>
    <row r="11" spans="1:8">
      <c r="A11" s="5">
        <v>5</v>
      </c>
      <c r="B11" s="26">
        <f t="shared" ref="B11:B26" si="4">B10-C11</f>
        <v>93750</v>
      </c>
      <c r="C11" s="26">
        <f>+B10/16</f>
        <v>6250</v>
      </c>
      <c r="D11" s="46">
        <f t="shared" si="2"/>
        <v>3.5699999999999996E-2</v>
      </c>
      <c r="E11" s="26">
        <f t="shared" si="3"/>
        <v>892.49999999999989</v>
      </c>
      <c r="F11" s="26">
        <f t="shared" si="0"/>
        <v>7142.5</v>
      </c>
      <c r="G11" s="13">
        <f>POWER((1/((1+((D11-CALCOLO!$B$6+1%)/4)*1))),A11)</f>
        <v>0.96332920290627555</v>
      </c>
      <c r="H11" s="26">
        <f t="shared" si="1"/>
        <v>6880.5788317580727</v>
      </c>
    </row>
    <row r="12" spans="1:8">
      <c r="A12" s="5">
        <v>6</v>
      </c>
      <c r="B12" s="26">
        <f t="shared" si="4"/>
        <v>87500</v>
      </c>
      <c r="C12" s="26">
        <f t="shared" ref="C12:C25" si="5">+C11</f>
        <v>6250</v>
      </c>
      <c r="D12" s="46">
        <f t="shared" si="2"/>
        <v>3.5699999999999996E-2</v>
      </c>
      <c r="E12" s="26">
        <f t="shared" si="3"/>
        <v>836.71874999999989</v>
      </c>
      <c r="F12" s="26">
        <f t="shared" si="0"/>
        <v>7086.71875</v>
      </c>
      <c r="G12" s="13">
        <f>POWER((1/((1+((D12-CALCOLO!$B$6+1%)/4)*1))),A12)</f>
        <v>0.95615801777297815</v>
      </c>
      <c r="H12" s="26">
        <f t="shared" si="1"/>
        <v>6776.0229525145978</v>
      </c>
    </row>
    <row r="13" spans="1:8">
      <c r="A13" s="5">
        <v>7</v>
      </c>
      <c r="B13" s="26">
        <f t="shared" si="4"/>
        <v>81250</v>
      </c>
      <c r="C13" s="26">
        <f t="shared" si="5"/>
        <v>6250</v>
      </c>
      <c r="D13" s="46">
        <f t="shared" si="2"/>
        <v>3.5699999999999996E-2</v>
      </c>
      <c r="E13" s="26">
        <f t="shared" si="3"/>
        <v>780.93749999999989</v>
      </c>
      <c r="F13" s="26">
        <f t="shared" si="0"/>
        <v>7030.9375</v>
      </c>
      <c r="G13" s="13">
        <f>POWER((1/((1+((D13-CALCOLO!$B$6+1%)/4)*1))),A13)</f>
        <v>0.94904021615183931</v>
      </c>
      <c r="H13" s="26">
        <f t="shared" si="1"/>
        <v>6672.6424447500731</v>
      </c>
    </row>
    <row r="14" spans="1:8">
      <c r="A14" s="5">
        <v>8</v>
      </c>
      <c r="B14" s="26">
        <f t="shared" si="4"/>
        <v>75000</v>
      </c>
      <c r="C14" s="26">
        <f t="shared" si="5"/>
        <v>6250</v>
      </c>
      <c r="D14" s="46">
        <f t="shared" si="2"/>
        <v>3.5699999999999996E-2</v>
      </c>
      <c r="E14" s="26">
        <f t="shared" si="3"/>
        <v>725.15624999999989</v>
      </c>
      <c r="F14" s="26">
        <f t="shared" si="0"/>
        <v>6975.15625</v>
      </c>
      <c r="G14" s="13">
        <f>POWER((1/((1+((D14-CALCOLO!$B$6+1%)/4)*1))),A14)</f>
        <v>0.94197540064698693</v>
      </c>
      <c r="H14" s="26">
        <f t="shared" si="1"/>
        <v>6570.4256031690848</v>
      </c>
    </row>
    <row r="15" spans="1:8">
      <c r="A15" s="5">
        <v>9</v>
      </c>
      <c r="B15" s="26">
        <f t="shared" si="4"/>
        <v>68750</v>
      </c>
      <c r="C15" s="26">
        <f t="shared" si="5"/>
        <v>6250</v>
      </c>
      <c r="D15" s="46">
        <f t="shared" si="2"/>
        <v>3.5699999999999996E-2</v>
      </c>
      <c r="E15" s="26">
        <f t="shared" si="3"/>
        <v>669.37499999999989</v>
      </c>
      <c r="F15" s="26">
        <f t="shared" si="0"/>
        <v>6919.375</v>
      </c>
      <c r="G15" s="13">
        <f>POWER((1/((1+((D15-CALCOLO!$B$6+1%)/4)*1))),A15)</f>
        <v>0.93496317682083063</v>
      </c>
      <c r="H15" s="26">
        <f t="shared" si="1"/>
        <v>6469.3608316146347</v>
      </c>
    </row>
    <row r="16" spans="1:8">
      <c r="A16" s="5">
        <v>10</v>
      </c>
      <c r="B16" s="26">
        <f t="shared" si="4"/>
        <v>62500</v>
      </c>
      <c r="C16" s="26">
        <f t="shared" si="5"/>
        <v>6250</v>
      </c>
      <c r="D16" s="46">
        <f t="shared" si="2"/>
        <v>3.5699999999999996E-2</v>
      </c>
      <c r="E16" s="26">
        <f t="shared" si="3"/>
        <v>613.59374999999989</v>
      </c>
      <c r="F16" s="26">
        <f t="shared" si="0"/>
        <v>6863.59375</v>
      </c>
      <c r="G16" s="13">
        <f>POWER((1/((1+((D16-CALCOLO!$B$6+1%)/4)*1))),A16)</f>
        <v>0.9280031531720403</v>
      </c>
      <c r="H16" s="26">
        <f t="shared" si="1"/>
        <v>6369.4366420919087</v>
      </c>
    </row>
    <row r="17" spans="1:8">
      <c r="A17" s="5">
        <v>11</v>
      </c>
      <c r="B17" s="26">
        <f t="shared" si="4"/>
        <v>56250</v>
      </c>
      <c r="C17" s="26">
        <f t="shared" si="5"/>
        <v>6250</v>
      </c>
      <c r="D17" s="46">
        <f t="shared" si="2"/>
        <v>3.5699999999999996E-2</v>
      </c>
      <c r="E17" s="26">
        <f t="shared" si="3"/>
        <v>557.81249999999989</v>
      </c>
      <c r="F17" s="26">
        <f t="shared" si="0"/>
        <v>6807.8125</v>
      </c>
      <c r="G17" s="13">
        <f>POWER((1/((1+((D17-CALCOLO!$B$6+1%)/4)*1))),A17)</f>
        <v>0.9210949411136875</v>
      </c>
      <c r="H17" s="26">
        <f t="shared" si="1"/>
        <v>6270.641653800526</v>
      </c>
    </row>
    <row r="18" spans="1:8">
      <c r="A18" s="5">
        <v>12</v>
      </c>
      <c r="B18" s="26">
        <f t="shared" si="4"/>
        <v>50000</v>
      </c>
      <c r="C18" s="26">
        <f t="shared" si="5"/>
        <v>6250</v>
      </c>
      <c r="D18" s="46">
        <f t="shared" si="2"/>
        <v>3.5699999999999996E-2</v>
      </c>
      <c r="E18" s="26">
        <f t="shared" si="3"/>
        <v>502.03124999999994</v>
      </c>
      <c r="F18" s="26">
        <f t="shared" si="0"/>
        <v>6752.03125</v>
      </c>
      <c r="G18" s="13">
        <f>POWER((1/((1+((D18-CALCOLO!$B$6+1%)/4)*1))),A18)</f>
        <v>0.91423815495155092</v>
      </c>
      <c r="H18" s="26">
        <f t="shared" si="1"/>
        <v>6172.9645921752144</v>
      </c>
    </row>
    <row r="19" spans="1:8">
      <c r="A19" s="5">
        <v>13</v>
      </c>
      <c r="B19" s="26">
        <f t="shared" si="4"/>
        <v>43750</v>
      </c>
      <c r="C19" s="26">
        <f t="shared" si="5"/>
        <v>6250</v>
      </c>
      <c r="D19" s="46">
        <f t="shared" si="2"/>
        <v>3.5699999999999996E-2</v>
      </c>
      <c r="E19" s="26">
        <f t="shared" si="3"/>
        <v>446.24999999999994</v>
      </c>
      <c r="F19" s="26">
        <f t="shared" si="0"/>
        <v>6696.25</v>
      </c>
      <c r="G19" s="13">
        <f>POWER((1/((1+((D19-CALCOLO!$B$6+1%)/4)*1))),A19)</f>
        <v>0.9074324118625815</v>
      </c>
      <c r="H19" s="26">
        <f t="shared" si="1"/>
        <v>6076.3942879348115</v>
      </c>
    </row>
    <row r="20" spans="1:8">
      <c r="A20" s="5">
        <v>14</v>
      </c>
      <c r="B20" s="26">
        <f t="shared" si="4"/>
        <v>37500</v>
      </c>
      <c r="C20" s="26">
        <f t="shared" si="5"/>
        <v>6250</v>
      </c>
      <c r="D20" s="46">
        <f t="shared" si="2"/>
        <v>3.5699999999999996E-2</v>
      </c>
      <c r="E20" s="26">
        <f t="shared" si="3"/>
        <v>390.46874999999994</v>
      </c>
      <c r="F20" s="26">
        <f t="shared" si="0"/>
        <v>6640.46875</v>
      </c>
      <c r="G20" s="13">
        <f>POWER((1/((1+((D20-CALCOLO!$B$6+1%)/4)*1))),A20)</f>
        <v>0.90067733187352994</v>
      </c>
      <c r="H20" s="26">
        <f t="shared" si="1"/>
        <v>5980.9196761395542</v>
      </c>
    </row>
    <row r="21" spans="1:8">
      <c r="A21" s="5">
        <v>15</v>
      </c>
      <c r="B21" s="26">
        <f t="shared" si="4"/>
        <v>31250</v>
      </c>
      <c r="C21" s="26">
        <f t="shared" si="5"/>
        <v>6250</v>
      </c>
      <c r="D21" s="46">
        <f t="shared" si="2"/>
        <v>3.5699999999999996E-2</v>
      </c>
      <c r="E21" s="26">
        <f t="shared" si="3"/>
        <v>334.68749999999994</v>
      </c>
      <c r="F21" s="26">
        <f t="shared" si="0"/>
        <v>6584.6875</v>
      </c>
      <c r="G21" s="13">
        <f>POWER((1/((1+((D21-CALCOLO!$B$6+1%)/4)*1))),A21)</f>
        <v>0.89397253783973196</v>
      </c>
      <c r="H21" s="26">
        <f t="shared" si="1"/>
        <v>5886.5297952565597</v>
      </c>
    </row>
    <row r="22" spans="1:8">
      <c r="A22" s="2">
        <v>16</v>
      </c>
      <c r="B22" s="26">
        <f t="shared" si="4"/>
        <v>25000</v>
      </c>
      <c r="C22" s="26">
        <f t="shared" si="5"/>
        <v>6250</v>
      </c>
      <c r="D22" s="46">
        <f t="shared" si="2"/>
        <v>3.5699999999999996E-2</v>
      </c>
      <c r="E22" s="26">
        <f t="shared" si="3"/>
        <v>278.90624999999994</v>
      </c>
      <c r="F22" s="26">
        <f t="shared" si="0"/>
        <v>6528.90625</v>
      </c>
      <c r="G22" s="13">
        <f>POWER((1/((1+((D22-CALCOLO!$B$6+1%)/4)*1))),A22)</f>
        <v>0.8873176554240515</v>
      </c>
      <c r="H22" s="26">
        <f t="shared" si="1"/>
        <v>5793.2137862334366</v>
      </c>
    </row>
    <row r="23" spans="1:8">
      <c r="A23" s="2">
        <v>17</v>
      </c>
      <c r="B23" s="26">
        <f t="shared" si="4"/>
        <v>18750</v>
      </c>
      <c r="C23" s="26">
        <f t="shared" si="5"/>
        <v>6250</v>
      </c>
      <c r="D23" s="46">
        <f t="shared" si="2"/>
        <v>3.5699999999999996E-2</v>
      </c>
      <c r="E23" s="26">
        <f t="shared" si="3"/>
        <v>223.12499999999997</v>
      </c>
      <c r="F23" s="26">
        <f t="shared" si="0"/>
        <v>6473.125</v>
      </c>
      <c r="G23" s="13">
        <f>POWER((1/((1+((D23-CALCOLO!$B$6+1%)/4)*1))),A23)</f>
        <v>0.88071231307598152</v>
      </c>
      <c r="H23" s="26">
        <f t="shared" si="1"/>
        <v>5700.9608915799627</v>
      </c>
    </row>
    <row r="24" spans="1:8">
      <c r="A24" s="2">
        <v>18</v>
      </c>
      <c r="B24" s="26">
        <f t="shared" si="4"/>
        <v>12500</v>
      </c>
      <c r="C24" s="26">
        <f t="shared" si="5"/>
        <v>6250</v>
      </c>
      <c r="D24" s="46">
        <f t="shared" si="2"/>
        <v>3.5699999999999996E-2</v>
      </c>
      <c r="E24" s="26">
        <f t="shared" si="3"/>
        <v>167.34374999999997</v>
      </c>
      <c r="F24" s="26">
        <f t="shared" si="0"/>
        <v>6417.34375</v>
      </c>
      <c r="G24" s="13">
        <f>POWER((1/((1+((D24-CALCOLO!$B$6+1%)/4)*1))),A24)</f>
        <v>0.87415614201089975</v>
      </c>
      <c r="H24" s="26">
        <f t="shared" si="1"/>
        <v>5609.7604544577598</v>
      </c>
    </row>
    <row r="25" spans="1:8">
      <c r="A25" s="2">
        <v>19</v>
      </c>
      <c r="B25" s="26">
        <f t="shared" si="4"/>
        <v>6250</v>
      </c>
      <c r="C25" s="26">
        <f t="shared" si="5"/>
        <v>6250</v>
      </c>
      <c r="D25" s="46">
        <f t="shared" si="2"/>
        <v>3.5699999999999996E-2</v>
      </c>
      <c r="E25" s="26">
        <f t="shared" si="3"/>
        <v>111.56249999999999</v>
      </c>
      <c r="F25" s="26">
        <f t="shared" si="0"/>
        <v>6361.5625</v>
      </c>
      <c r="G25" s="13">
        <f>POWER((1/((1+((D25-CALCOLO!$B$6+1%)/4)*1))),A25)</f>
        <v>0.86764877618947855</v>
      </c>
      <c r="H25" s="26">
        <f t="shared" si="1"/>
        <v>5519.6019177778799</v>
      </c>
    </row>
    <row r="26" spans="1:8">
      <c r="A26" s="2">
        <v>20</v>
      </c>
      <c r="B26" s="26">
        <f t="shared" si="4"/>
        <v>0</v>
      </c>
      <c r="C26" s="26">
        <f>B7-SUM(C11:C25)</f>
        <v>6250</v>
      </c>
      <c r="D26" s="46">
        <f t="shared" si="2"/>
        <v>3.5699999999999996E-2</v>
      </c>
      <c r="E26" s="26">
        <f t="shared" si="3"/>
        <v>55.781249999999993</v>
      </c>
      <c r="F26" s="26">
        <f t="shared" si="0"/>
        <v>6305.78125</v>
      </c>
      <c r="G26" s="13">
        <f>POWER((1/((1+((D26-CALCOLO!$B$6+1%)/4)*1))),A26)</f>
        <v>0.8611898522972492</v>
      </c>
      <c r="H26" s="26">
        <f t="shared" si="1"/>
        <v>5430.4748233062637</v>
      </c>
    </row>
    <row r="27" spans="1:8">
      <c r="B27" s="26"/>
      <c r="C27" s="26"/>
      <c r="D27" s="39"/>
    </row>
    <row r="28" spans="1:8">
      <c r="D28" s="39"/>
      <c r="E28" s="27" t="s">
        <v>27</v>
      </c>
      <c r="F28" s="26"/>
      <c r="G28" s="14" t="s">
        <v>47</v>
      </c>
      <c r="H28" s="28">
        <f>SUM(H7:H27)</f>
        <v>101683.98272511968</v>
      </c>
    </row>
    <row r="29" spans="1:8">
      <c r="D29" s="39"/>
    </row>
    <row r="30" spans="1:8">
      <c r="A30" s="1" t="s">
        <v>28</v>
      </c>
      <c r="B30" s="26"/>
      <c r="C30" s="26"/>
      <c r="D30" s="47"/>
      <c r="E30" s="26"/>
      <c r="F30" s="26"/>
      <c r="G30" s="13"/>
    </row>
    <row r="31" spans="1:8">
      <c r="A31" s="36" t="s">
        <v>50</v>
      </c>
      <c r="D31" s="39"/>
    </row>
    <row r="32" spans="1:8">
      <c r="A32" s="9" t="s">
        <v>2</v>
      </c>
      <c r="B32" s="22" t="s">
        <v>3</v>
      </c>
      <c r="C32" s="22" t="s">
        <v>4</v>
      </c>
      <c r="D32" s="48" t="s">
        <v>5</v>
      </c>
      <c r="E32" s="22" t="s">
        <v>6</v>
      </c>
      <c r="F32" s="22" t="s">
        <v>7</v>
      </c>
      <c r="G32" s="10" t="s">
        <v>8</v>
      </c>
      <c r="H32" s="22" t="s">
        <v>9</v>
      </c>
    </row>
    <row r="33" spans="1:8">
      <c r="A33" s="4" t="s">
        <v>10</v>
      </c>
      <c r="B33" s="23" t="s">
        <v>11</v>
      </c>
      <c r="C33" s="24" t="s">
        <v>12</v>
      </c>
      <c r="D33" s="49" t="s">
        <v>13</v>
      </c>
      <c r="E33" s="23" t="s">
        <v>14</v>
      </c>
      <c r="F33" s="23" t="s">
        <v>0</v>
      </c>
      <c r="G33" s="12" t="s">
        <v>15</v>
      </c>
      <c r="H33" s="23" t="s">
        <v>0</v>
      </c>
    </row>
    <row r="34" spans="1:8">
      <c r="A34" s="4" t="s">
        <v>16</v>
      </c>
      <c r="D34" s="50" t="s">
        <v>18</v>
      </c>
      <c r="E34" s="23" t="s">
        <v>19</v>
      </c>
      <c r="F34" s="23" t="s">
        <v>20</v>
      </c>
      <c r="G34" s="12" t="s">
        <v>21</v>
      </c>
      <c r="H34" s="23" t="s">
        <v>22</v>
      </c>
    </row>
    <row r="35" spans="1:8">
      <c r="B35" s="23" t="s">
        <v>29</v>
      </c>
      <c r="D35" s="49" t="s">
        <v>30</v>
      </c>
      <c r="H35" s="23" t="s">
        <v>26</v>
      </c>
    </row>
    <row r="36" spans="1:8">
      <c r="A36" s="5">
        <v>1</v>
      </c>
      <c r="B36" s="26">
        <f>+B7</f>
        <v>100000</v>
      </c>
      <c r="C36" s="26">
        <v>0</v>
      </c>
      <c r="D36" s="47">
        <f>+E76</f>
        <v>5.1399999999999987E-3</v>
      </c>
      <c r="E36" s="26">
        <f>(B36*D36)/4</f>
        <v>128.49999999999997</v>
      </c>
      <c r="F36" s="26">
        <f t="shared" ref="F36:F55" si="6">E36+C36</f>
        <v>128.49999999999997</v>
      </c>
      <c r="G36" s="13">
        <f t="shared" ref="G36:G55" si="7">+G7</f>
        <v>0.99255583126550861</v>
      </c>
      <c r="H36" s="26">
        <f t="shared" ref="H36:H55" si="8">F36*G36</f>
        <v>127.54342431761783</v>
      </c>
    </row>
    <row r="37" spans="1:8">
      <c r="A37" s="5">
        <v>2</v>
      </c>
      <c r="B37" s="26">
        <f>+B36</f>
        <v>100000</v>
      </c>
      <c r="C37" s="26">
        <v>0</v>
      </c>
      <c r="D37" s="47">
        <f t="shared" ref="D37:D55" si="9">+D36</f>
        <v>5.1399999999999987E-3</v>
      </c>
      <c r="E37" s="26">
        <f t="shared" ref="E37:E55" si="10">(B36*D37)/4</f>
        <v>128.49999999999997</v>
      </c>
      <c r="F37" s="26">
        <f t="shared" si="6"/>
        <v>128.49999999999997</v>
      </c>
      <c r="G37" s="13">
        <f t="shared" si="7"/>
        <v>0.98516707817916482</v>
      </c>
      <c r="H37" s="26">
        <f t="shared" si="8"/>
        <v>126.59396954602265</v>
      </c>
    </row>
    <row r="38" spans="1:8">
      <c r="A38" s="5">
        <v>3</v>
      </c>
      <c r="B38" s="26">
        <f>+B36</f>
        <v>100000</v>
      </c>
      <c r="C38" s="26">
        <v>0</v>
      </c>
      <c r="D38" s="47">
        <f t="shared" si="9"/>
        <v>5.1399999999999987E-3</v>
      </c>
      <c r="E38" s="26">
        <f t="shared" si="10"/>
        <v>128.49999999999997</v>
      </c>
      <c r="F38" s="26">
        <f t="shared" si="6"/>
        <v>128.49999999999997</v>
      </c>
      <c r="G38" s="13">
        <f t="shared" si="7"/>
        <v>0.97783332821753322</v>
      </c>
      <c r="H38" s="26">
        <f t="shared" si="8"/>
        <v>125.65158267595299</v>
      </c>
    </row>
    <row r="39" spans="1:8">
      <c r="A39" s="5">
        <v>4</v>
      </c>
      <c r="B39" s="26">
        <f>+B36</f>
        <v>100000</v>
      </c>
      <c r="C39" s="26">
        <v>0</v>
      </c>
      <c r="D39" s="47">
        <f t="shared" si="9"/>
        <v>5.1399999999999987E-3</v>
      </c>
      <c r="E39" s="26">
        <f t="shared" si="10"/>
        <v>128.49999999999997</v>
      </c>
      <c r="F39" s="26">
        <f t="shared" si="6"/>
        <v>128.49999999999997</v>
      </c>
      <c r="G39" s="13">
        <f t="shared" si="7"/>
        <v>0.9705541719280727</v>
      </c>
      <c r="H39" s="26">
        <f t="shared" si="8"/>
        <v>124.71621109275732</v>
      </c>
    </row>
    <row r="40" spans="1:8">
      <c r="A40" s="5">
        <v>5</v>
      </c>
      <c r="B40" s="26">
        <f t="shared" ref="B40:B55" si="11">B39-C40</f>
        <v>93750</v>
      </c>
      <c r="C40" s="26">
        <f>+B39/16</f>
        <v>6250</v>
      </c>
      <c r="D40" s="47">
        <f t="shared" si="9"/>
        <v>5.1399999999999987E-3</v>
      </c>
      <c r="E40" s="26">
        <f t="shared" si="10"/>
        <v>128.49999999999997</v>
      </c>
      <c r="F40" s="26">
        <f t="shared" si="6"/>
        <v>6378.5</v>
      </c>
      <c r="G40" s="13">
        <f t="shared" si="7"/>
        <v>0.96332920290627555</v>
      </c>
      <c r="H40" s="26">
        <f t="shared" si="8"/>
        <v>6144.5953207376788</v>
      </c>
    </row>
    <row r="41" spans="1:8">
      <c r="A41" s="5">
        <v>6</v>
      </c>
      <c r="B41" s="26">
        <f t="shared" si="11"/>
        <v>87500</v>
      </c>
      <c r="C41" s="26">
        <f t="shared" ref="C41:C54" si="12">+C40</f>
        <v>6250</v>
      </c>
      <c r="D41" s="47">
        <f t="shared" si="9"/>
        <v>5.1399999999999987E-3</v>
      </c>
      <c r="E41" s="26">
        <f t="shared" si="10"/>
        <v>120.46874999999997</v>
      </c>
      <c r="F41" s="26">
        <f t="shared" si="6"/>
        <v>6370.46875</v>
      </c>
      <c r="G41" s="13">
        <f t="shared" si="7"/>
        <v>0.95615801777297815</v>
      </c>
      <c r="H41" s="26">
        <f t="shared" si="8"/>
        <v>6091.1747722847022</v>
      </c>
    </row>
    <row r="42" spans="1:8">
      <c r="A42" s="5">
        <v>7</v>
      </c>
      <c r="B42" s="26">
        <f t="shared" si="11"/>
        <v>81250</v>
      </c>
      <c r="C42" s="26">
        <f t="shared" si="12"/>
        <v>6250</v>
      </c>
      <c r="D42" s="47">
        <f t="shared" si="9"/>
        <v>5.1399999999999987E-3</v>
      </c>
      <c r="E42" s="26">
        <f t="shared" si="10"/>
        <v>112.43749999999997</v>
      </c>
      <c r="F42" s="26">
        <f t="shared" si="6"/>
        <v>6362.4375</v>
      </c>
      <c r="G42" s="13">
        <f t="shared" si="7"/>
        <v>0.94904021615183931</v>
      </c>
      <c r="H42" s="26">
        <f t="shared" si="8"/>
        <v>6038.2090602525677</v>
      </c>
    </row>
    <row r="43" spans="1:8">
      <c r="A43" s="5">
        <v>8</v>
      </c>
      <c r="B43" s="26">
        <f t="shared" si="11"/>
        <v>75000</v>
      </c>
      <c r="C43" s="26">
        <f t="shared" si="12"/>
        <v>6250</v>
      </c>
      <c r="D43" s="47">
        <f t="shared" si="9"/>
        <v>5.1399999999999987E-3</v>
      </c>
      <c r="E43" s="26">
        <f t="shared" si="10"/>
        <v>104.40624999999997</v>
      </c>
      <c r="F43" s="26">
        <f t="shared" si="6"/>
        <v>6354.40625</v>
      </c>
      <c r="G43" s="13">
        <f t="shared" si="7"/>
        <v>0.94197540064698693</v>
      </c>
      <c r="H43" s="26">
        <f t="shared" si="8"/>
        <v>5985.6943732174677</v>
      </c>
    </row>
    <row r="44" spans="1:8">
      <c r="A44" s="5">
        <v>9</v>
      </c>
      <c r="B44" s="26">
        <f t="shared" si="11"/>
        <v>68750</v>
      </c>
      <c r="C44" s="26">
        <f t="shared" si="12"/>
        <v>6250</v>
      </c>
      <c r="D44" s="47">
        <f t="shared" si="9"/>
        <v>5.1399999999999987E-3</v>
      </c>
      <c r="E44" s="26">
        <f t="shared" si="10"/>
        <v>96.374999999999972</v>
      </c>
      <c r="F44" s="26">
        <f t="shared" si="6"/>
        <v>6346.375</v>
      </c>
      <c r="G44" s="13">
        <f t="shared" si="7"/>
        <v>0.93496317682083063</v>
      </c>
      <c r="H44" s="26">
        <f t="shared" si="8"/>
        <v>5933.6269312962986</v>
      </c>
    </row>
    <row r="45" spans="1:8">
      <c r="A45" s="5">
        <v>10</v>
      </c>
      <c r="B45" s="26">
        <f t="shared" si="11"/>
        <v>62500</v>
      </c>
      <c r="C45" s="26">
        <f t="shared" si="12"/>
        <v>6250</v>
      </c>
      <c r="D45" s="47">
        <f t="shared" si="9"/>
        <v>5.1399999999999987E-3</v>
      </c>
      <c r="E45" s="26">
        <f t="shared" si="10"/>
        <v>88.343749999999972</v>
      </c>
      <c r="F45" s="26">
        <f t="shared" si="6"/>
        <v>6338.34375</v>
      </c>
      <c r="G45" s="13">
        <f t="shared" si="7"/>
        <v>0.9280031531720403</v>
      </c>
      <c r="H45" s="26">
        <f t="shared" si="8"/>
        <v>5882.0029858882945</v>
      </c>
    </row>
    <row r="46" spans="1:8">
      <c r="A46" s="5">
        <v>11</v>
      </c>
      <c r="B46" s="26">
        <f t="shared" si="11"/>
        <v>56250</v>
      </c>
      <c r="C46" s="26">
        <f t="shared" si="12"/>
        <v>6250</v>
      </c>
      <c r="D46" s="47">
        <f t="shared" si="9"/>
        <v>5.1399999999999987E-3</v>
      </c>
      <c r="E46" s="26">
        <f t="shared" si="10"/>
        <v>80.312499999999986</v>
      </c>
      <c r="F46" s="26">
        <f t="shared" si="6"/>
        <v>6330.3125</v>
      </c>
      <c r="G46" s="13">
        <f t="shared" si="7"/>
        <v>0.9210949411136875</v>
      </c>
      <c r="H46" s="26">
        <f t="shared" si="8"/>
        <v>5830.8188194187396</v>
      </c>
    </row>
    <row r="47" spans="1:8">
      <c r="A47" s="5">
        <v>12</v>
      </c>
      <c r="B47" s="26">
        <f t="shared" si="11"/>
        <v>50000</v>
      </c>
      <c r="C47" s="26">
        <f t="shared" si="12"/>
        <v>6250</v>
      </c>
      <c r="D47" s="47">
        <f t="shared" si="9"/>
        <v>5.1399999999999987E-3</v>
      </c>
      <c r="E47" s="26">
        <f t="shared" si="10"/>
        <v>72.281249999999986</v>
      </c>
      <c r="F47" s="26">
        <f t="shared" si="6"/>
        <v>6322.28125</v>
      </c>
      <c r="G47" s="13">
        <f t="shared" si="7"/>
        <v>0.91423815495155092</v>
      </c>
      <c r="H47" s="26">
        <f t="shared" si="8"/>
        <v>5780.0707450847849</v>
      </c>
    </row>
    <row r="48" spans="1:8">
      <c r="A48" s="5">
        <v>13</v>
      </c>
      <c r="B48" s="26">
        <f t="shared" si="11"/>
        <v>43750</v>
      </c>
      <c r="C48" s="26">
        <f t="shared" si="12"/>
        <v>6250</v>
      </c>
      <c r="D48" s="47">
        <f t="shared" si="9"/>
        <v>5.1399999999999987E-3</v>
      </c>
      <c r="E48" s="26">
        <f t="shared" si="10"/>
        <v>64.249999999999986</v>
      </c>
      <c r="F48" s="26">
        <f t="shared" si="6"/>
        <v>6314.25</v>
      </c>
      <c r="G48" s="13">
        <f t="shared" si="7"/>
        <v>0.9074324118625815</v>
      </c>
      <c r="H48" s="26">
        <f t="shared" si="8"/>
        <v>5729.7551066033056</v>
      </c>
    </row>
    <row r="49" spans="1:8">
      <c r="A49" s="5">
        <v>14</v>
      </c>
      <c r="B49" s="26">
        <f t="shared" si="11"/>
        <v>37500</v>
      </c>
      <c r="C49" s="26">
        <f t="shared" si="12"/>
        <v>6250</v>
      </c>
      <c r="D49" s="47">
        <f t="shared" si="9"/>
        <v>5.1399999999999987E-3</v>
      </c>
      <c r="E49" s="26">
        <f t="shared" si="10"/>
        <v>56.218749999999986</v>
      </c>
      <c r="F49" s="26">
        <f t="shared" si="6"/>
        <v>6306.21875</v>
      </c>
      <c r="G49" s="13">
        <f t="shared" si="7"/>
        <v>0.90067733187352994</v>
      </c>
      <c r="H49" s="26">
        <f t="shared" si="8"/>
        <v>5679.8682779608271</v>
      </c>
    </row>
    <row r="50" spans="1:8">
      <c r="A50" s="5">
        <v>15</v>
      </c>
      <c r="B50" s="26">
        <f t="shared" si="11"/>
        <v>31250</v>
      </c>
      <c r="C50" s="26">
        <f t="shared" si="12"/>
        <v>6250</v>
      </c>
      <c r="D50" s="47">
        <f t="shared" si="9"/>
        <v>5.1399999999999987E-3</v>
      </c>
      <c r="E50" s="26">
        <f t="shared" si="10"/>
        <v>48.187499999999986</v>
      </c>
      <c r="F50" s="26">
        <f t="shared" si="6"/>
        <v>6298.1875</v>
      </c>
      <c r="G50" s="13">
        <f t="shared" si="7"/>
        <v>0.89397253783973196</v>
      </c>
      <c r="H50" s="26">
        <f t="shared" si="8"/>
        <v>5630.4066631654769</v>
      </c>
    </row>
    <row r="51" spans="1:8">
      <c r="A51" s="2">
        <v>16</v>
      </c>
      <c r="B51" s="26">
        <f t="shared" si="11"/>
        <v>25000</v>
      </c>
      <c r="C51" s="26">
        <f t="shared" si="12"/>
        <v>6250</v>
      </c>
      <c r="D51" s="47">
        <f t="shared" si="9"/>
        <v>5.1399999999999987E-3</v>
      </c>
      <c r="E51" s="26">
        <f t="shared" si="10"/>
        <v>40.156249999999993</v>
      </c>
      <c r="F51" s="26">
        <f t="shared" si="6"/>
        <v>6290.15625</v>
      </c>
      <c r="G51" s="13">
        <f t="shared" si="7"/>
        <v>0.8873176554240515</v>
      </c>
      <c r="H51" s="26">
        <f t="shared" si="8"/>
        <v>5581.3666960009441</v>
      </c>
    </row>
    <row r="52" spans="1:8">
      <c r="A52" s="2">
        <v>17</v>
      </c>
      <c r="B52" s="26">
        <f t="shared" si="11"/>
        <v>18750</v>
      </c>
      <c r="C52" s="26">
        <f t="shared" si="12"/>
        <v>6250</v>
      </c>
      <c r="D52" s="47">
        <f t="shared" si="9"/>
        <v>5.1399999999999987E-3</v>
      </c>
      <c r="E52" s="26">
        <f t="shared" si="10"/>
        <v>32.124999999999993</v>
      </c>
      <c r="F52" s="26">
        <f t="shared" si="6"/>
        <v>6282.125</v>
      </c>
      <c r="G52" s="13">
        <f t="shared" si="7"/>
        <v>0.88071231307598152</v>
      </c>
      <c r="H52" s="26">
        <f t="shared" si="8"/>
        <v>5532.7448397824501</v>
      </c>
    </row>
    <row r="53" spans="1:8">
      <c r="A53" s="2">
        <v>18</v>
      </c>
      <c r="B53" s="26">
        <f t="shared" si="11"/>
        <v>12500</v>
      </c>
      <c r="C53" s="26">
        <f t="shared" si="12"/>
        <v>6250</v>
      </c>
      <c r="D53" s="47">
        <f t="shared" si="9"/>
        <v>5.1399999999999987E-3</v>
      </c>
      <c r="E53" s="26">
        <f t="shared" si="10"/>
        <v>24.093749999999993</v>
      </c>
      <c r="F53" s="26">
        <f t="shared" si="6"/>
        <v>6274.09375</v>
      </c>
      <c r="G53" s="13">
        <f t="shared" si="7"/>
        <v>0.87415614201089975</v>
      </c>
      <c r="H53" s="26">
        <f t="shared" si="8"/>
        <v>5484.5375871146989</v>
      </c>
    </row>
    <row r="54" spans="1:8">
      <c r="A54" s="2">
        <v>19</v>
      </c>
      <c r="B54" s="26">
        <f t="shared" si="11"/>
        <v>6250</v>
      </c>
      <c r="C54" s="26">
        <f t="shared" si="12"/>
        <v>6250</v>
      </c>
      <c r="D54" s="47">
        <f t="shared" si="9"/>
        <v>5.1399999999999987E-3</v>
      </c>
      <c r="E54" s="26">
        <f t="shared" si="10"/>
        <v>16.062499999999996</v>
      </c>
      <c r="F54" s="26">
        <f t="shared" si="6"/>
        <v>6266.0625</v>
      </c>
      <c r="G54" s="13">
        <f t="shared" si="7"/>
        <v>0.86764877618947855</v>
      </c>
      <c r="H54" s="26">
        <f t="shared" si="8"/>
        <v>5436.7414596517847</v>
      </c>
    </row>
    <row r="55" spans="1:8">
      <c r="A55" s="2">
        <v>20</v>
      </c>
      <c r="B55" s="26">
        <f t="shared" si="11"/>
        <v>0</v>
      </c>
      <c r="C55" s="26">
        <f>B36-SUM(C40:C54)</f>
        <v>6250</v>
      </c>
      <c r="D55" s="47">
        <f t="shared" si="9"/>
        <v>5.1399999999999987E-3</v>
      </c>
      <c r="E55" s="26">
        <f t="shared" si="10"/>
        <v>8.0312499999999982</v>
      </c>
      <c r="F55" s="26">
        <f t="shared" si="6"/>
        <v>6258.03125</v>
      </c>
      <c r="G55" s="13">
        <f t="shared" si="7"/>
        <v>0.8611898522972492</v>
      </c>
      <c r="H55" s="26">
        <f t="shared" si="8"/>
        <v>5389.3530078590702</v>
      </c>
    </row>
    <row r="56" spans="1:8">
      <c r="B56" s="26"/>
      <c r="C56" s="26"/>
    </row>
    <row r="57" spans="1:8">
      <c r="B57" s="26"/>
      <c r="C57" s="26"/>
      <c r="D57" s="6"/>
      <c r="E57" s="27" t="s">
        <v>27</v>
      </c>
      <c r="F57" s="26"/>
      <c r="G57" s="14" t="s">
        <v>47</v>
      </c>
      <c r="H57" s="28">
        <f>SUM(H36:H56)</f>
        <v>92655.471833951437</v>
      </c>
    </row>
    <row r="58" spans="1:8">
      <c r="B58" s="26"/>
      <c r="C58" s="26"/>
      <c r="D58" s="6"/>
      <c r="E58" s="27"/>
      <c r="F58" s="26"/>
      <c r="G58" s="13"/>
      <c r="H58" s="28"/>
    </row>
    <row r="59" spans="1:8">
      <c r="B59" s="26"/>
      <c r="C59" s="26"/>
      <c r="D59" s="6"/>
      <c r="E59" s="26"/>
      <c r="F59" s="26"/>
      <c r="G59" s="13"/>
    </row>
    <row r="60" spans="1:8">
      <c r="A60" s="7" t="s">
        <v>31</v>
      </c>
      <c r="B60" s="26"/>
      <c r="C60" s="26"/>
      <c r="D60" s="11" t="s">
        <v>47</v>
      </c>
      <c r="E60" s="26">
        <f>+H28</f>
        <v>101683.98272511968</v>
      </c>
      <c r="F60" s="27" t="s">
        <v>32</v>
      </c>
      <c r="G60" s="13"/>
    </row>
    <row r="61" spans="1:8">
      <c r="A61" s="7" t="s">
        <v>33</v>
      </c>
      <c r="B61" s="26"/>
      <c r="C61" s="26"/>
      <c r="D61" s="11" t="s">
        <v>47</v>
      </c>
      <c r="E61" s="26">
        <f>+H57</f>
        <v>92655.471833951437</v>
      </c>
      <c r="F61" s="27" t="s">
        <v>34</v>
      </c>
      <c r="G61" s="13"/>
    </row>
    <row r="62" spans="1:8">
      <c r="D62" s="15"/>
      <c r="E62" s="29" t="s">
        <v>35</v>
      </c>
    </row>
    <row r="63" spans="1:8">
      <c r="B63" s="146" t="s">
        <v>36</v>
      </c>
      <c r="C63" s="147"/>
      <c r="D63" s="15" t="s">
        <v>47</v>
      </c>
      <c r="E63" s="28">
        <f>E60-E61</f>
        <v>9028.5108911682473</v>
      </c>
      <c r="F63" s="24"/>
      <c r="G63" s="30"/>
      <c r="H63" s="20"/>
    </row>
    <row r="64" spans="1:8">
      <c r="B64" s="146" t="s">
        <v>36</v>
      </c>
      <c r="C64" s="147"/>
      <c r="D64" s="15" t="s">
        <v>48</v>
      </c>
      <c r="E64" s="31">
        <f>+E63/E60</f>
        <v>8.8789902295377671E-2</v>
      </c>
      <c r="F64" s="37" t="s">
        <v>51</v>
      </c>
      <c r="G64" s="16"/>
      <c r="H64" s="20"/>
    </row>
    <row r="65" spans="1:6" ht="15.75" thickBot="1"/>
    <row r="66" spans="1:6" ht="15.75" thickBot="1">
      <c r="C66" s="32" t="s">
        <v>45</v>
      </c>
      <c r="D66" s="17"/>
      <c r="E66" s="18">
        <f>+E63</f>
        <v>9028.5108911682473</v>
      </c>
      <c r="F66" s="19" t="s">
        <v>37</v>
      </c>
    </row>
    <row r="68" spans="1:6">
      <c r="A68" s="1" t="s">
        <v>38</v>
      </c>
      <c r="C68" s="20" t="s">
        <v>63</v>
      </c>
      <c r="E68" s="33"/>
    </row>
    <row r="69" spans="1:6">
      <c r="A69" s="1" t="s">
        <v>39</v>
      </c>
      <c r="B69" s="34" t="s">
        <v>46</v>
      </c>
    </row>
    <row r="70" spans="1:6">
      <c r="B70" s="27" t="s">
        <v>40</v>
      </c>
    </row>
    <row r="71" spans="1:6">
      <c r="A71" s="1" t="s">
        <v>41</v>
      </c>
      <c r="B71" s="27" t="s">
        <v>53</v>
      </c>
      <c r="F71" s="51">
        <f>+CALCOLO!B2</f>
        <v>100000</v>
      </c>
    </row>
    <row r="72" spans="1:6">
      <c r="A72" s="1" t="s">
        <v>42</v>
      </c>
      <c r="B72" s="35" t="s">
        <v>54</v>
      </c>
      <c r="F72" s="52">
        <f>CALCOLO!B4+CALCOLO!B6</f>
        <v>3.5699999999999996E-2</v>
      </c>
    </row>
    <row r="73" spans="1:6">
      <c r="A73" s="1" t="s">
        <v>43</v>
      </c>
      <c r="B73" s="27" t="s">
        <v>52</v>
      </c>
      <c r="F73" s="38">
        <f>+F71*C74</f>
        <v>80000</v>
      </c>
    </row>
    <row r="74" spans="1:6">
      <c r="B74" s="35" t="s">
        <v>57</v>
      </c>
      <c r="C74" s="53">
        <f>+CALCOLO!B3</f>
        <v>0.8</v>
      </c>
      <c r="D74" s="44" t="s">
        <v>56</v>
      </c>
      <c r="E74" s="39">
        <v>0</v>
      </c>
    </row>
    <row r="75" spans="1:6">
      <c r="B75" s="35" t="s">
        <v>58</v>
      </c>
      <c r="C75" s="43">
        <f>100%-C74</f>
        <v>0.19999999999999996</v>
      </c>
      <c r="D75" s="44" t="s">
        <v>56</v>
      </c>
      <c r="E75" s="52">
        <f>+CALCOLO!B5+CALCOLO!B6</f>
        <v>2.5700000000000001E-2</v>
      </c>
      <c r="F75" s="42" t="s">
        <v>62</v>
      </c>
    </row>
    <row r="76" spans="1:6">
      <c r="A76" s="1" t="s">
        <v>44</v>
      </c>
      <c r="B76" s="35" t="s">
        <v>55</v>
      </c>
      <c r="D76" s="40">
        <f ca="1">TODAY()</f>
        <v>41991</v>
      </c>
      <c r="E76" s="39">
        <f>(+E75*C75)+(E74*C74)</f>
        <v>5.1399999999999987E-3</v>
      </c>
    </row>
    <row r="77" spans="1:6">
      <c r="D77" s="41"/>
    </row>
    <row r="80" spans="1:6">
      <c r="E80" s="45"/>
    </row>
  </sheetData>
  <mergeCells count="2">
    <mergeCell ref="B63:C63"/>
    <mergeCell ref="B64:C64"/>
  </mergeCells>
  <phoneticPr fontId="0" type="noConversion"/>
  <hyperlinks>
    <hyperlink ref="A2" r:id="rId1" tooltip="Tasso di rif. UE"/>
    <hyperlink ref="A31" r:id="rId2"/>
  </hyperlinks>
  <pageMargins left="0.78740157480314965" right="0.78740157480314965" top="0.59055118110236227" bottom="0.59055118110236227" header="0.31496062992125984" footer="0.51181102362204722"/>
  <pageSetup paperSize="9" scale="68" orientation="portrait" r:id="rId3"/>
  <headerFooter alignWithMargins="0">
    <oddHeader>&amp;C&amp;"Times New Roman,Normale"&amp;11Calcolo ESL e de minimis  al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H83"/>
  <sheetViews>
    <sheetView topLeftCell="A37" workbookViewId="0">
      <selection activeCell="I78" sqref="I78"/>
    </sheetView>
  </sheetViews>
  <sheetFormatPr defaultColWidth="12.5703125" defaultRowHeight="10.5"/>
  <cols>
    <col min="1" max="16384" width="12.5703125" style="72"/>
  </cols>
  <sheetData>
    <row r="2" spans="1:8">
      <c r="A2" s="70" t="s">
        <v>1</v>
      </c>
      <c r="B2" s="71"/>
      <c r="C2" s="71"/>
      <c r="E2" s="71"/>
      <c r="F2" s="71"/>
      <c r="G2" s="73"/>
      <c r="H2" s="71"/>
    </row>
    <row r="3" spans="1:8">
      <c r="A3" s="74" t="s">
        <v>49</v>
      </c>
      <c r="B3" s="71"/>
      <c r="C3" s="71"/>
      <c r="E3" s="71"/>
      <c r="F3" s="71"/>
      <c r="G3" s="73"/>
      <c r="H3" s="71"/>
    </row>
    <row r="4" spans="1:8">
      <c r="A4" s="75" t="s">
        <v>2</v>
      </c>
      <c r="B4" s="76" t="s">
        <v>3</v>
      </c>
      <c r="C4" s="76" t="s">
        <v>4</v>
      </c>
      <c r="D4" s="75" t="s">
        <v>5</v>
      </c>
      <c r="E4" s="76" t="s">
        <v>6</v>
      </c>
      <c r="F4" s="76" t="s">
        <v>7</v>
      </c>
      <c r="G4" s="77" t="s">
        <v>8</v>
      </c>
      <c r="H4" s="76" t="s">
        <v>9</v>
      </c>
    </row>
    <row r="5" spans="1:8">
      <c r="A5" s="78" t="s">
        <v>10</v>
      </c>
      <c r="B5" s="79" t="s">
        <v>11</v>
      </c>
      <c r="C5" s="80" t="s">
        <v>12</v>
      </c>
      <c r="D5" s="78" t="s">
        <v>13</v>
      </c>
      <c r="E5" s="79" t="s">
        <v>14</v>
      </c>
      <c r="F5" s="79" t="s">
        <v>0</v>
      </c>
      <c r="G5" s="81" t="s">
        <v>15</v>
      </c>
      <c r="H5" s="79" t="s">
        <v>0</v>
      </c>
    </row>
    <row r="6" spans="1:8">
      <c r="A6" s="78" t="s">
        <v>16</v>
      </c>
      <c r="B6" s="82" t="s">
        <v>17</v>
      </c>
      <c r="C6" s="71"/>
      <c r="D6" s="70" t="s">
        <v>18</v>
      </c>
      <c r="E6" s="79" t="s">
        <v>19</v>
      </c>
      <c r="F6" s="79" t="s">
        <v>20</v>
      </c>
      <c r="G6" s="81" t="s">
        <v>21</v>
      </c>
      <c r="H6" s="79" t="s">
        <v>22</v>
      </c>
    </row>
    <row r="7" spans="1:8">
      <c r="A7" s="78" t="s">
        <v>23</v>
      </c>
      <c r="B7" s="79" t="s">
        <v>24</v>
      </c>
      <c r="C7" s="71"/>
      <c r="D7" s="78" t="s">
        <v>25</v>
      </c>
      <c r="E7" s="71"/>
      <c r="F7" s="71"/>
      <c r="G7" s="73"/>
      <c r="H7" s="79" t="s">
        <v>26</v>
      </c>
    </row>
    <row r="8" spans="1:8">
      <c r="A8" s="83">
        <v>1</v>
      </c>
      <c r="B8" s="84">
        <f>+F78</f>
        <v>100000</v>
      </c>
      <c r="C8" s="84">
        <v>0</v>
      </c>
      <c r="D8" s="85">
        <f>+F79</f>
        <v>3.5699999999999996E-2</v>
      </c>
      <c r="E8" s="84">
        <f>(B8*D8)/4</f>
        <v>892.49999999999989</v>
      </c>
      <c r="F8" s="84">
        <f t="shared" ref="F8:F31" si="0">E8+C8</f>
        <v>892.49999999999989</v>
      </c>
      <c r="G8" s="86">
        <f>POWER((1/((1+((D8-'[1]DE MINIMIS'!$C$5+1%)/4)*1))),A8)</f>
        <v>0.99609034539432728</v>
      </c>
      <c r="H8" s="84">
        <f t="shared" ref="H8:H31" si="1">F8*G8</f>
        <v>889.01063326443693</v>
      </c>
    </row>
    <row r="9" spans="1:8">
      <c r="A9" s="83">
        <v>2</v>
      </c>
      <c r="B9" s="84">
        <f>+B8</f>
        <v>100000</v>
      </c>
      <c r="C9" s="84">
        <v>0</v>
      </c>
      <c r="D9" s="85">
        <f>+D8</f>
        <v>3.5699999999999996E-2</v>
      </c>
      <c r="E9" s="84">
        <f>(B8*D9)/4</f>
        <v>892.49999999999989</v>
      </c>
      <c r="F9" s="84">
        <f t="shared" si="0"/>
        <v>892.49999999999989</v>
      </c>
      <c r="G9" s="86">
        <f>POWER((1/((1+((D9-'[1]DE MINIMIS'!$C$5+1%)/4)*1))),A9)</f>
        <v>0.99219597618779021</v>
      </c>
      <c r="H9" s="84">
        <f t="shared" si="1"/>
        <v>885.53490874760269</v>
      </c>
    </row>
    <row r="10" spans="1:8">
      <c r="A10" s="83">
        <v>3</v>
      </c>
      <c r="B10" s="84">
        <f>+B8</f>
        <v>100000</v>
      </c>
      <c r="C10" s="84">
        <v>0</v>
      </c>
      <c r="D10" s="85">
        <f>+D9</f>
        <v>3.5699999999999996E-2</v>
      </c>
      <c r="E10" s="84">
        <f t="shared" ref="E10:E31" si="2">(B9*D10)/4</f>
        <v>892.49999999999989</v>
      </c>
      <c r="F10" s="84">
        <f t="shared" si="0"/>
        <v>892.49999999999989</v>
      </c>
      <c r="G10" s="86">
        <f>POWER((1/((1+((D10-'[1]DE MINIMIS'!$C$5+1%)/4)*1))),A10)</f>
        <v>0.98831683261975767</v>
      </c>
      <c r="H10" s="84">
        <f t="shared" si="1"/>
        <v>882.07277311313362</v>
      </c>
    </row>
    <row r="11" spans="1:8">
      <c r="A11" s="83">
        <v>4</v>
      </c>
      <c r="B11" s="84">
        <f>+B8</f>
        <v>100000</v>
      </c>
      <c r="C11" s="84">
        <v>0</v>
      </c>
      <c r="D11" s="85">
        <f t="shared" ref="D11:D31" si="3">+D10</f>
        <v>3.5699999999999996E-2</v>
      </c>
      <c r="E11" s="84">
        <f t="shared" si="2"/>
        <v>892.49999999999989</v>
      </c>
      <c r="F11" s="84">
        <f t="shared" si="0"/>
        <v>892.49999999999989</v>
      </c>
      <c r="G11" s="86">
        <f>POWER((1/((1+((D11-'[1]DE MINIMIS'!$C$5+1%)/4)*1))),A11)</f>
        <v>0.98445285516324199</v>
      </c>
      <c r="H11" s="84">
        <f t="shared" si="1"/>
        <v>878.62417323319335</v>
      </c>
    </row>
    <row r="12" spans="1:8">
      <c r="A12" s="83">
        <v>5</v>
      </c>
      <c r="B12" s="84">
        <f t="shared" ref="B12:B31" si="4">B11-C12</f>
        <v>95000</v>
      </c>
      <c r="C12" s="84">
        <f>+B11/20</f>
        <v>5000</v>
      </c>
      <c r="D12" s="85">
        <f t="shared" si="3"/>
        <v>3.5699999999999996E-2</v>
      </c>
      <c r="E12" s="84">
        <f t="shared" si="2"/>
        <v>892.49999999999989</v>
      </c>
      <c r="F12" s="84">
        <f t="shared" si="0"/>
        <v>5892.5</v>
      </c>
      <c r="G12" s="86">
        <f>POWER((1/((1+((D12-'[1]DE MINIMIS'!$C$5+1%)/4)*1))),A12)</f>
        <v>0.98060398452398534</v>
      </c>
      <c r="H12" s="84">
        <f t="shared" si="1"/>
        <v>5778.2089788075837</v>
      </c>
    </row>
    <row r="13" spans="1:8">
      <c r="A13" s="83">
        <v>6</v>
      </c>
      <c r="B13" s="84">
        <f t="shared" si="4"/>
        <v>90000</v>
      </c>
      <c r="C13" s="84">
        <f>+C12</f>
        <v>5000</v>
      </c>
      <c r="D13" s="85">
        <f t="shared" si="3"/>
        <v>3.5699999999999996E-2</v>
      </c>
      <c r="E13" s="84">
        <f t="shared" si="2"/>
        <v>847.87499999999989</v>
      </c>
      <c r="F13" s="84">
        <f t="shared" si="0"/>
        <v>5847.875</v>
      </c>
      <c r="G13" s="86">
        <f>POWER((1/((1+((D13-'[1]DE MINIMIS'!$C$5+1%)/4)*1))),A13)</f>
        <v>0.97677016163955011</v>
      </c>
      <c r="H13" s="84">
        <f t="shared" si="1"/>
        <v>5712.0298089978842</v>
      </c>
    </row>
    <row r="14" spans="1:8">
      <c r="A14" s="83">
        <v>7</v>
      </c>
      <c r="B14" s="84">
        <f t="shared" si="4"/>
        <v>85000</v>
      </c>
      <c r="C14" s="84">
        <f t="shared" ref="C14:C31" si="5">+C13</f>
        <v>5000</v>
      </c>
      <c r="D14" s="85">
        <f t="shared" si="3"/>
        <v>3.5699999999999996E-2</v>
      </c>
      <c r="E14" s="84">
        <f t="shared" si="2"/>
        <v>803.24999999999989</v>
      </c>
      <c r="F14" s="84">
        <f t="shared" si="0"/>
        <v>5803.25</v>
      </c>
      <c r="G14" s="86">
        <f>POWER((1/((1+((D14-'[1]DE MINIMIS'!$C$5+1%)/4)*1))),A14)</f>
        <v>0.97295132767841241</v>
      </c>
      <c r="H14" s="84">
        <f t="shared" si="1"/>
        <v>5646.2797923497465</v>
      </c>
    </row>
    <row r="15" spans="1:8">
      <c r="A15" s="83">
        <v>8</v>
      </c>
      <c r="B15" s="84">
        <f t="shared" si="4"/>
        <v>80000</v>
      </c>
      <c r="C15" s="84">
        <f t="shared" si="5"/>
        <v>5000</v>
      </c>
      <c r="D15" s="85">
        <f t="shared" si="3"/>
        <v>3.5699999999999996E-2</v>
      </c>
      <c r="E15" s="84">
        <f t="shared" si="2"/>
        <v>758.62499999999989</v>
      </c>
      <c r="F15" s="84">
        <f t="shared" si="0"/>
        <v>5758.625</v>
      </c>
      <c r="G15" s="86">
        <f>POWER((1/((1+((D15-'[1]DE MINIMIS'!$C$5+1%)/4)*1))),A15)</f>
        <v>0.96914742403905907</v>
      </c>
      <c r="H15" s="84">
        <f t="shared" si="1"/>
        <v>5580.9565847569265</v>
      </c>
    </row>
    <row r="16" spans="1:8">
      <c r="A16" s="83">
        <v>9</v>
      </c>
      <c r="B16" s="84">
        <f t="shared" si="4"/>
        <v>75000</v>
      </c>
      <c r="C16" s="84">
        <f t="shared" si="5"/>
        <v>5000</v>
      </c>
      <c r="D16" s="85">
        <f t="shared" si="3"/>
        <v>3.5699999999999996E-2</v>
      </c>
      <c r="E16" s="84">
        <f t="shared" si="2"/>
        <v>713.99999999999989</v>
      </c>
      <c r="F16" s="84">
        <f t="shared" si="0"/>
        <v>5714</v>
      </c>
      <c r="G16" s="86">
        <f>POWER((1/((1+((D16-'[1]DE MINIMIS'!$C$5+1%)/4)*1))),A16)</f>
        <v>0.96535839234908893</v>
      </c>
      <c r="H16" s="84">
        <f t="shared" si="1"/>
        <v>5516.057853882694</v>
      </c>
    </row>
    <row r="17" spans="1:8">
      <c r="A17" s="83">
        <v>10</v>
      </c>
      <c r="B17" s="84">
        <f t="shared" si="4"/>
        <v>70000</v>
      </c>
      <c r="C17" s="84">
        <f t="shared" si="5"/>
        <v>5000</v>
      </c>
      <c r="D17" s="85">
        <f t="shared" si="3"/>
        <v>3.5699999999999996E-2</v>
      </c>
      <c r="E17" s="84">
        <f t="shared" si="2"/>
        <v>669.37499999999989</v>
      </c>
      <c r="F17" s="84">
        <f t="shared" si="0"/>
        <v>5669.375</v>
      </c>
      <c r="G17" s="86">
        <f>POWER((1/((1+((D17-'[1]DE MINIMIS'!$C$5+1%)/4)*1))),A17)</f>
        <v>0.96158417446431643</v>
      </c>
      <c r="H17" s="84">
        <f t="shared" si="1"/>
        <v>5451.5812791036342</v>
      </c>
    </row>
    <row r="18" spans="1:8">
      <c r="A18" s="83">
        <v>11</v>
      </c>
      <c r="B18" s="84">
        <f t="shared" si="4"/>
        <v>65000</v>
      </c>
      <c r="C18" s="84">
        <f t="shared" si="5"/>
        <v>5000</v>
      </c>
      <c r="D18" s="85">
        <f t="shared" si="3"/>
        <v>3.5699999999999996E-2</v>
      </c>
      <c r="E18" s="84">
        <f t="shared" si="2"/>
        <v>624.74999999999989</v>
      </c>
      <c r="F18" s="84">
        <f t="shared" si="0"/>
        <v>5624.75</v>
      </c>
      <c r="G18" s="86">
        <f>POWER((1/((1+((D18-'[1]DE MINIMIS'!$C$5+1%)/4)*1))),A18)</f>
        <v>0.95782471246788004</v>
      </c>
      <c r="H18" s="84">
        <f t="shared" si="1"/>
        <v>5387.5245514537082</v>
      </c>
    </row>
    <row r="19" spans="1:8">
      <c r="A19" s="83">
        <v>12</v>
      </c>
      <c r="B19" s="84">
        <f t="shared" si="4"/>
        <v>60000</v>
      </c>
      <c r="C19" s="84">
        <f t="shared" si="5"/>
        <v>5000</v>
      </c>
      <c r="D19" s="85">
        <f t="shared" si="3"/>
        <v>3.5699999999999996E-2</v>
      </c>
      <c r="E19" s="84">
        <f t="shared" si="2"/>
        <v>580.12499999999989</v>
      </c>
      <c r="F19" s="84">
        <f t="shared" si="0"/>
        <v>5580.125</v>
      </c>
      <c r="G19" s="86">
        <f>POWER((1/((1+((D19-'[1]DE MINIMIS'!$C$5+1%)/4)*1))),A19)</f>
        <v>0.95407994866935286</v>
      </c>
      <c r="H19" s="84">
        <f t="shared" si="1"/>
        <v>5323.8853735685725</v>
      </c>
    </row>
    <row r="20" spans="1:8">
      <c r="A20" s="83">
        <v>13</v>
      </c>
      <c r="B20" s="84">
        <f t="shared" si="4"/>
        <v>55000</v>
      </c>
      <c r="C20" s="84">
        <f t="shared" si="5"/>
        <v>5000</v>
      </c>
      <c r="D20" s="85">
        <f t="shared" si="3"/>
        <v>3.5699999999999996E-2</v>
      </c>
      <c r="E20" s="84">
        <f t="shared" si="2"/>
        <v>535.49999999999989</v>
      </c>
      <c r="F20" s="84">
        <f t="shared" si="0"/>
        <v>5535.5</v>
      </c>
      <c r="G20" s="86">
        <f>POWER((1/((1+((D20-'[1]DE MINIMIS'!$C$5+1%)/4)*1))),A20)</f>
        <v>0.95034982560385772</v>
      </c>
      <c r="H20" s="84">
        <f t="shared" si="1"/>
        <v>5260.6614596301542</v>
      </c>
    </row>
    <row r="21" spans="1:8">
      <c r="A21" s="83">
        <v>14</v>
      </c>
      <c r="B21" s="84">
        <f t="shared" si="4"/>
        <v>50000</v>
      </c>
      <c r="C21" s="84">
        <f t="shared" si="5"/>
        <v>5000</v>
      </c>
      <c r="D21" s="85">
        <f t="shared" si="3"/>
        <v>3.5699999999999996E-2</v>
      </c>
      <c r="E21" s="84">
        <f t="shared" si="2"/>
        <v>490.87499999999994</v>
      </c>
      <c r="F21" s="84">
        <f t="shared" si="0"/>
        <v>5490.875</v>
      </c>
      <c r="G21" s="86">
        <f>POWER((1/((1+((D21-'[1]DE MINIMIS'!$C$5+1%)/4)*1))),A21)</f>
        <v>0.94663428603118538</v>
      </c>
      <c r="H21" s="84">
        <f t="shared" si="1"/>
        <v>5197.8505353114851</v>
      </c>
    </row>
    <row r="22" spans="1:8">
      <c r="A22" s="83">
        <v>15</v>
      </c>
      <c r="B22" s="84">
        <f t="shared" si="4"/>
        <v>45000</v>
      </c>
      <c r="C22" s="84">
        <f t="shared" si="5"/>
        <v>5000</v>
      </c>
      <c r="D22" s="85">
        <f t="shared" si="3"/>
        <v>3.5699999999999996E-2</v>
      </c>
      <c r="E22" s="84">
        <f t="shared" si="2"/>
        <v>446.24999999999994</v>
      </c>
      <c r="F22" s="84">
        <f t="shared" si="0"/>
        <v>5446.25</v>
      </c>
      <c r="G22" s="86">
        <f>POWER((1/((1+((D22-'[1]DE MINIMIS'!$C$5+1%)/4)*1))),A22)</f>
        <v>0.94293327293491591</v>
      </c>
      <c r="H22" s="84">
        <f t="shared" si="1"/>
        <v>5135.4503377217861</v>
      </c>
    </row>
    <row r="23" spans="1:8">
      <c r="A23" s="72">
        <v>16</v>
      </c>
      <c r="B23" s="84">
        <f t="shared" si="4"/>
        <v>40000</v>
      </c>
      <c r="C23" s="84">
        <f t="shared" si="5"/>
        <v>5000</v>
      </c>
      <c r="D23" s="85">
        <f t="shared" si="3"/>
        <v>3.5699999999999996E-2</v>
      </c>
      <c r="E23" s="84">
        <f t="shared" si="2"/>
        <v>401.62499999999994</v>
      </c>
      <c r="F23" s="84">
        <f t="shared" si="0"/>
        <v>5401.625</v>
      </c>
      <c r="G23" s="86">
        <f>POWER((1/((1+((D23-'[1]DE MINIMIS'!$C$5+1%)/4)*1))),A23)</f>
        <v>0.93924672952154376</v>
      </c>
      <c r="H23" s="84">
        <f t="shared" si="1"/>
        <v>5073.4586153518085</v>
      </c>
    </row>
    <row r="24" spans="1:8">
      <c r="A24" s="72">
        <v>17</v>
      </c>
      <c r="B24" s="84">
        <f t="shared" si="4"/>
        <v>35000</v>
      </c>
      <c r="C24" s="84">
        <f t="shared" si="5"/>
        <v>5000</v>
      </c>
      <c r="D24" s="85">
        <f t="shared" si="3"/>
        <v>3.5699999999999996E-2</v>
      </c>
      <c r="E24" s="84">
        <f t="shared" si="2"/>
        <v>356.99999999999994</v>
      </c>
      <c r="F24" s="84">
        <f t="shared" si="0"/>
        <v>5357</v>
      </c>
      <c r="G24" s="86">
        <f>POWER((1/((1+((D24-'[1]DE MINIMIS'!$C$5+1%)/4)*1))),A24)</f>
        <v>0.93557459921960684</v>
      </c>
      <c r="H24" s="84">
        <f t="shared" si="1"/>
        <v>5011.8731280194343</v>
      </c>
    </row>
    <row r="25" spans="1:8">
      <c r="A25" s="72">
        <v>18</v>
      </c>
      <c r="B25" s="84">
        <f t="shared" si="4"/>
        <v>30000</v>
      </c>
      <c r="C25" s="84">
        <f t="shared" si="5"/>
        <v>5000</v>
      </c>
      <c r="D25" s="85">
        <f t="shared" si="3"/>
        <v>3.5699999999999996E-2</v>
      </c>
      <c r="E25" s="84">
        <f t="shared" si="2"/>
        <v>312.37499999999994</v>
      </c>
      <c r="F25" s="84">
        <f t="shared" si="0"/>
        <v>5312.375</v>
      </c>
      <c r="G25" s="86">
        <f>POWER((1/((1+((D25-'[1]DE MINIMIS'!$C$5+1%)/4)*1))),A25)</f>
        <v>0.93191682567881751</v>
      </c>
      <c r="H25" s="84">
        <f t="shared" si="1"/>
        <v>4950.6916468155077</v>
      </c>
    </row>
    <row r="26" spans="1:8">
      <c r="A26" s="72">
        <v>19</v>
      </c>
      <c r="B26" s="84">
        <f t="shared" si="4"/>
        <v>25000</v>
      </c>
      <c r="C26" s="84">
        <f t="shared" si="5"/>
        <v>5000</v>
      </c>
      <c r="D26" s="85">
        <f t="shared" si="3"/>
        <v>3.5699999999999996E-2</v>
      </c>
      <c r="E26" s="84">
        <f t="shared" si="2"/>
        <v>267.74999999999994</v>
      </c>
      <c r="F26" s="84">
        <f t="shared" si="0"/>
        <v>5267.75</v>
      </c>
      <c r="G26" s="86">
        <f>POWER((1/((1+((D26-'[1]DE MINIMIS'!$C$5+1%)/4)*1))),A26)</f>
        <v>0.92827335276919831</v>
      </c>
      <c r="H26" s="84">
        <f t="shared" si="1"/>
        <v>4889.9119540499441</v>
      </c>
    </row>
    <row r="27" spans="1:8">
      <c r="A27" s="72">
        <v>20</v>
      </c>
      <c r="B27" s="84">
        <f t="shared" si="4"/>
        <v>20000</v>
      </c>
      <c r="C27" s="84">
        <f t="shared" si="5"/>
        <v>5000</v>
      </c>
      <c r="D27" s="85">
        <f t="shared" si="3"/>
        <v>3.5699999999999996E-2</v>
      </c>
      <c r="E27" s="84">
        <f t="shared" si="2"/>
        <v>223.12499999999997</v>
      </c>
      <c r="F27" s="84">
        <f t="shared" si="0"/>
        <v>5223.125</v>
      </c>
      <c r="G27" s="86">
        <f>POWER((1/((1+((D27-'[1]DE MINIMIS'!$C$5+1%)/4)*1))),A27)</f>
        <v>0.92464412458022105</v>
      </c>
      <c r="H27" s="84">
        <f t="shared" si="1"/>
        <v>4829.5318431980668</v>
      </c>
    </row>
    <row r="28" spans="1:8">
      <c r="A28" s="72">
        <v>21</v>
      </c>
      <c r="B28" s="84">
        <f t="shared" si="4"/>
        <v>15000</v>
      </c>
      <c r="C28" s="84">
        <f t="shared" si="5"/>
        <v>5000</v>
      </c>
      <c r="D28" s="85">
        <f t="shared" si="3"/>
        <v>3.5699999999999996E-2</v>
      </c>
      <c r="E28" s="84">
        <f t="shared" si="2"/>
        <v>178.49999999999997</v>
      </c>
      <c r="F28" s="84">
        <f t="shared" si="0"/>
        <v>5178.5</v>
      </c>
      <c r="G28" s="86">
        <f>POWER((1/((1+((D28-'[1]DE MINIMIS'!$C$5+1%)/4)*1))),A28)</f>
        <v>0.92102908541994777</v>
      </c>
      <c r="H28" s="84">
        <f t="shared" si="1"/>
        <v>4769.5491188471997</v>
      </c>
    </row>
    <row r="29" spans="1:8">
      <c r="A29" s="72">
        <v>22</v>
      </c>
      <c r="B29" s="84">
        <f t="shared" si="4"/>
        <v>10000</v>
      </c>
      <c r="C29" s="84">
        <f t="shared" si="5"/>
        <v>5000</v>
      </c>
      <c r="D29" s="85">
        <f t="shared" si="3"/>
        <v>3.5699999999999996E-2</v>
      </c>
      <c r="E29" s="84">
        <f t="shared" si="2"/>
        <v>133.87499999999997</v>
      </c>
      <c r="F29" s="84">
        <f t="shared" si="0"/>
        <v>5133.875</v>
      </c>
      <c r="G29" s="86">
        <f>POWER((1/((1+((D29-'[1]DE MINIMIS'!$C$5+1%)/4)*1))),A29)</f>
        <v>0.91742817981417712</v>
      </c>
      <c r="H29" s="84">
        <f t="shared" si="1"/>
        <v>4709.9615966435085</v>
      </c>
    </row>
    <row r="30" spans="1:8">
      <c r="A30" s="72">
        <v>23</v>
      </c>
      <c r="B30" s="84">
        <f t="shared" si="4"/>
        <v>5000</v>
      </c>
      <c r="C30" s="84">
        <f t="shared" si="5"/>
        <v>5000</v>
      </c>
      <c r="D30" s="85">
        <f t="shared" si="3"/>
        <v>3.5699999999999996E-2</v>
      </c>
      <c r="E30" s="84">
        <f t="shared" si="2"/>
        <v>89.249999999999986</v>
      </c>
      <c r="F30" s="84">
        <f t="shared" si="0"/>
        <v>5089.25</v>
      </c>
      <c r="G30" s="86">
        <f>POWER((1/((1+((D30-'[1]DE MINIMIS'!$C$5+1%)/4)*1))),A30)</f>
        <v>0.91384135250559273</v>
      </c>
      <c r="H30" s="84">
        <f t="shared" si="1"/>
        <v>4650.7671032390881</v>
      </c>
    </row>
    <row r="31" spans="1:8">
      <c r="A31" s="72">
        <v>24</v>
      </c>
      <c r="B31" s="84">
        <f t="shared" si="4"/>
        <v>0</v>
      </c>
      <c r="C31" s="84">
        <f t="shared" si="5"/>
        <v>5000</v>
      </c>
      <c r="D31" s="85">
        <f t="shared" si="3"/>
        <v>3.5699999999999996E-2</v>
      </c>
      <c r="E31" s="84">
        <f t="shared" si="2"/>
        <v>44.624999999999993</v>
      </c>
      <c r="F31" s="84">
        <f t="shared" si="0"/>
        <v>5044.625</v>
      </c>
      <c r="G31" s="86">
        <f>POWER((1/((1+((D31-'[1]DE MINIMIS'!$C$5+1%)/4)*1))),A31)</f>
        <v>0.91026854845291494</v>
      </c>
      <c r="H31" s="84">
        <f t="shared" si="1"/>
        <v>4591.9634762392861</v>
      </c>
    </row>
    <row r="32" spans="1:8">
      <c r="H32" s="71">
        <f>SUM(H8:H31)</f>
        <v>107003.43752634637</v>
      </c>
    </row>
    <row r="33" spans="1:8">
      <c r="A33" s="70" t="s">
        <v>28</v>
      </c>
      <c r="B33" s="84"/>
      <c r="C33" s="84"/>
      <c r="H33" s="71"/>
    </row>
    <row r="34" spans="1:8">
      <c r="A34" s="74" t="s">
        <v>50</v>
      </c>
      <c r="B34" s="71"/>
      <c r="C34" s="71"/>
    </row>
    <row r="35" spans="1:8">
      <c r="A35" s="75" t="s">
        <v>2</v>
      </c>
      <c r="B35" s="76" t="s">
        <v>3</v>
      </c>
      <c r="C35" s="76" t="s">
        <v>4</v>
      </c>
      <c r="D35" s="87" t="s">
        <v>5</v>
      </c>
      <c r="E35" s="76" t="s">
        <v>6</v>
      </c>
      <c r="F35" s="76" t="s">
        <v>7</v>
      </c>
      <c r="G35" s="77" t="s">
        <v>8</v>
      </c>
      <c r="H35" s="76" t="s">
        <v>9</v>
      </c>
    </row>
    <row r="36" spans="1:8">
      <c r="A36" s="78" t="s">
        <v>10</v>
      </c>
      <c r="B36" s="79" t="s">
        <v>11</v>
      </c>
      <c r="C36" s="80" t="s">
        <v>12</v>
      </c>
      <c r="D36" s="88" t="s">
        <v>13</v>
      </c>
      <c r="E36" s="79" t="s">
        <v>14</v>
      </c>
      <c r="F36" s="79" t="s">
        <v>0</v>
      </c>
      <c r="G36" s="81" t="s">
        <v>15</v>
      </c>
      <c r="H36" s="79" t="s">
        <v>0</v>
      </c>
    </row>
    <row r="37" spans="1:8">
      <c r="A37" s="78" t="s">
        <v>16</v>
      </c>
      <c r="B37" s="71"/>
      <c r="C37" s="71"/>
      <c r="D37" s="89" t="s">
        <v>18</v>
      </c>
      <c r="E37" s="79" t="s">
        <v>19</v>
      </c>
      <c r="F37" s="79" t="s">
        <v>20</v>
      </c>
      <c r="G37" s="81" t="s">
        <v>21</v>
      </c>
      <c r="H37" s="79" t="s">
        <v>22</v>
      </c>
    </row>
    <row r="38" spans="1:8">
      <c r="B38" s="79" t="s">
        <v>29</v>
      </c>
      <c r="C38" s="71"/>
      <c r="D38" s="88" t="s">
        <v>30</v>
      </c>
      <c r="E38" s="71"/>
      <c r="F38" s="71"/>
      <c r="G38" s="73"/>
      <c r="H38" s="79" t="s">
        <v>26</v>
      </c>
    </row>
    <row r="39" spans="1:8">
      <c r="A39" s="83">
        <v>1</v>
      </c>
      <c r="B39" s="84">
        <f>+F78</f>
        <v>100000</v>
      </c>
      <c r="C39" s="84">
        <v>0</v>
      </c>
      <c r="D39" s="90">
        <f>+E83</f>
        <v>5.1399999999999987E-3</v>
      </c>
      <c r="E39" s="84">
        <f>(B39*D39)/4</f>
        <v>128.49999999999997</v>
      </c>
      <c r="F39" s="84">
        <f t="shared" ref="F39:F62" si="6">E39+C39</f>
        <v>128.49999999999997</v>
      </c>
      <c r="G39" s="86">
        <f>+G8</f>
        <v>0.99609034539432728</v>
      </c>
      <c r="H39" s="84">
        <f t="shared" ref="H39:H62" si="7">F39*G39</f>
        <v>127.99760938317102</v>
      </c>
    </row>
    <row r="40" spans="1:8">
      <c r="A40" s="83">
        <v>2</v>
      </c>
      <c r="B40" s="84">
        <f>+B39</f>
        <v>100000</v>
      </c>
      <c r="C40" s="84">
        <v>0</v>
      </c>
      <c r="D40" s="90">
        <f>+D39</f>
        <v>5.1399999999999987E-3</v>
      </c>
      <c r="E40" s="84">
        <f>(B39*D40)/4</f>
        <v>128.49999999999997</v>
      </c>
      <c r="F40" s="84">
        <f t="shared" si="6"/>
        <v>128.49999999999997</v>
      </c>
      <c r="G40" s="86">
        <f t="shared" ref="G40:G62" si="8">+G9</f>
        <v>0.99219597618779021</v>
      </c>
      <c r="H40" s="84">
        <f t="shared" si="7"/>
        <v>127.49718294013101</v>
      </c>
    </row>
    <row r="41" spans="1:8">
      <c r="A41" s="83">
        <v>3</v>
      </c>
      <c r="B41" s="84">
        <f>+B39</f>
        <v>100000</v>
      </c>
      <c r="C41" s="84">
        <v>0</v>
      </c>
      <c r="D41" s="90">
        <f t="shared" ref="D41:D62" si="9">+D40</f>
        <v>5.1399999999999987E-3</v>
      </c>
      <c r="E41" s="84">
        <f t="shared" ref="E41:E62" si="10">(B40*D41)/4</f>
        <v>128.49999999999997</v>
      </c>
      <c r="F41" s="84">
        <f t="shared" si="6"/>
        <v>128.49999999999997</v>
      </c>
      <c r="G41" s="86">
        <f t="shared" si="8"/>
        <v>0.98831683261975767</v>
      </c>
      <c r="H41" s="84">
        <f t="shared" si="7"/>
        <v>126.99871299163883</v>
      </c>
    </row>
    <row r="42" spans="1:8">
      <c r="A42" s="83">
        <v>4</v>
      </c>
      <c r="B42" s="84">
        <f>+B39</f>
        <v>100000</v>
      </c>
      <c r="C42" s="84">
        <v>0</v>
      </c>
      <c r="D42" s="90">
        <f t="shared" si="9"/>
        <v>5.1399999999999987E-3</v>
      </c>
      <c r="E42" s="84">
        <f t="shared" si="10"/>
        <v>128.49999999999997</v>
      </c>
      <c r="F42" s="84">
        <f t="shared" si="6"/>
        <v>128.49999999999997</v>
      </c>
      <c r="G42" s="86">
        <f t="shared" si="8"/>
        <v>0.98445285516324199</v>
      </c>
      <c r="H42" s="84">
        <f t="shared" si="7"/>
        <v>126.50219188847657</v>
      </c>
    </row>
    <row r="43" spans="1:8">
      <c r="A43" s="83">
        <v>5</v>
      </c>
      <c r="B43" s="84">
        <f t="shared" ref="B43:B62" si="11">B42-C43</f>
        <v>95000</v>
      </c>
      <c r="C43" s="84">
        <f>+B42/20</f>
        <v>5000</v>
      </c>
      <c r="D43" s="90">
        <f t="shared" si="9"/>
        <v>5.1399999999999987E-3</v>
      </c>
      <c r="E43" s="84">
        <f t="shared" si="10"/>
        <v>128.49999999999997</v>
      </c>
      <c r="F43" s="84">
        <f t="shared" si="6"/>
        <v>5128.5</v>
      </c>
      <c r="G43" s="86">
        <f t="shared" si="8"/>
        <v>0.98060398452398534</v>
      </c>
      <c r="H43" s="84">
        <f t="shared" si="7"/>
        <v>5029.0275346312592</v>
      </c>
    </row>
    <row r="44" spans="1:8">
      <c r="A44" s="83">
        <v>6</v>
      </c>
      <c r="B44" s="84">
        <f t="shared" si="11"/>
        <v>90000</v>
      </c>
      <c r="C44" s="84">
        <f>+C43</f>
        <v>5000</v>
      </c>
      <c r="D44" s="90">
        <f t="shared" si="9"/>
        <v>5.1399999999999987E-3</v>
      </c>
      <c r="E44" s="84">
        <f t="shared" si="10"/>
        <v>122.07499999999997</v>
      </c>
      <c r="F44" s="84">
        <f t="shared" si="6"/>
        <v>5122.0749999999998</v>
      </c>
      <c r="G44" s="86">
        <f t="shared" si="8"/>
        <v>0.97677016163955011</v>
      </c>
      <c r="H44" s="84">
        <f t="shared" si="7"/>
        <v>5003.0900256798986</v>
      </c>
    </row>
    <row r="45" spans="1:8">
      <c r="A45" s="83">
        <v>7</v>
      </c>
      <c r="B45" s="84">
        <f t="shared" si="11"/>
        <v>85000</v>
      </c>
      <c r="C45" s="84">
        <f t="shared" ref="C45:C62" si="12">+C44</f>
        <v>5000</v>
      </c>
      <c r="D45" s="90">
        <f t="shared" si="9"/>
        <v>5.1399999999999987E-3</v>
      </c>
      <c r="E45" s="84">
        <f t="shared" si="10"/>
        <v>115.64999999999998</v>
      </c>
      <c r="F45" s="84">
        <f t="shared" si="6"/>
        <v>5115.6499999999996</v>
      </c>
      <c r="G45" s="86">
        <f t="shared" si="8"/>
        <v>0.97295132767841241</v>
      </c>
      <c r="H45" s="84">
        <f t="shared" si="7"/>
        <v>4977.2784594380701</v>
      </c>
    </row>
    <row r="46" spans="1:8">
      <c r="A46" s="83">
        <v>8</v>
      </c>
      <c r="B46" s="84">
        <f t="shared" si="11"/>
        <v>80000</v>
      </c>
      <c r="C46" s="84">
        <f t="shared" si="12"/>
        <v>5000</v>
      </c>
      <c r="D46" s="90">
        <f t="shared" si="9"/>
        <v>5.1399999999999987E-3</v>
      </c>
      <c r="E46" s="84">
        <f t="shared" si="10"/>
        <v>109.22499999999998</v>
      </c>
      <c r="F46" s="84">
        <f t="shared" si="6"/>
        <v>5109.2250000000004</v>
      </c>
      <c r="G46" s="86">
        <f t="shared" si="8"/>
        <v>0.96914742403905907</v>
      </c>
      <c r="H46" s="84">
        <f t="shared" si="7"/>
        <v>4951.5922475859616</v>
      </c>
    </row>
    <row r="47" spans="1:8">
      <c r="A47" s="83">
        <v>9</v>
      </c>
      <c r="B47" s="84">
        <f t="shared" si="11"/>
        <v>75000</v>
      </c>
      <c r="C47" s="84">
        <f t="shared" si="12"/>
        <v>5000</v>
      </c>
      <c r="D47" s="90">
        <f t="shared" si="9"/>
        <v>5.1399999999999987E-3</v>
      </c>
      <c r="E47" s="84">
        <f t="shared" si="10"/>
        <v>102.79999999999997</v>
      </c>
      <c r="F47" s="84">
        <f t="shared" si="6"/>
        <v>5102.8</v>
      </c>
      <c r="G47" s="86">
        <f t="shared" si="8"/>
        <v>0.96535839234908893</v>
      </c>
      <c r="H47" s="84">
        <f t="shared" si="7"/>
        <v>4926.0308044789308</v>
      </c>
    </row>
    <row r="48" spans="1:8">
      <c r="A48" s="83">
        <v>10</v>
      </c>
      <c r="B48" s="84">
        <f t="shared" si="11"/>
        <v>70000</v>
      </c>
      <c r="C48" s="84">
        <f t="shared" si="12"/>
        <v>5000</v>
      </c>
      <c r="D48" s="90">
        <f t="shared" si="9"/>
        <v>5.1399999999999987E-3</v>
      </c>
      <c r="E48" s="84">
        <f t="shared" si="10"/>
        <v>96.374999999999972</v>
      </c>
      <c r="F48" s="84">
        <f t="shared" si="6"/>
        <v>5096.375</v>
      </c>
      <c r="G48" s="86">
        <f t="shared" si="8"/>
        <v>0.96158417446431643</v>
      </c>
      <c r="H48" s="84">
        <f t="shared" si="7"/>
        <v>4900.5935471355806</v>
      </c>
    </row>
    <row r="49" spans="1:8">
      <c r="A49" s="83">
        <v>11</v>
      </c>
      <c r="B49" s="84">
        <f t="shared" si="11"/>
        <v>65000</v>
      </c>
      <c r="C49" s="84">
        <f t="shared" si="12"/>
        <v>5000</v>
      </c>
      <c r="D49" s="90">
        <f t="shared" si="9"/>
        <v>5.1399999999999987E-3</v>
      </c>
      <c r="E49" s="84">
        <f t="shared" si="10"/>
        <v>89.949999999999974</v>
      </c>
      <c r="F49" s="84">
        <f t="shared" si="6"/>
        <v>5089.95</v>
      </c>
      <c r="G49" s="86">
        <f t="shared" si="8"/>
        <v>0.95782471246788004</v>
      </c>
      <c r="H49" s="84">
        <f t="shared" si="7"/>
        <v>4875.2798952258854</v>
      </c>
    </row>
    <row r="50" spans="1:8">
      <c r="A50" s="83">
        <v>12</v>
      </c>
      <c r="B50" s="84">
        <f t="shared" si="11"/>
        <v>60000</v>
      </c>
      <c r="C50" s="84">
        <f t="shared" si="12"/>
        <v>5000</v>
      </c>
      <c r="D50" s="90">
        <f t="shared" si="9"/>
        <v>5.1399999999999987E-3</v>
      </c>
      <c r="E50" s="84">
        <f t="shared" si="10"/>
        <v>83.524999999999977</v>
      </c>
      <c r="F50" s="84">
        <f t="shared" si="6"/>
        <v>5083.5249999999996</v>
      </c>
      <c r="G50" s="86">
        <f t="shared" si="8"/>
        <v>0.95407994866935286</v>
      </c>
      <c r="H50" s="84">
        <f t="shared" si="7"/>
        <v>4850.0892710593716</v>
      </c>
    </row>
    <row r="51" spans="1:8">
      <c r="A51" s="83">
        <v>13</v>
      </c>
      <c r="B51" s="84">
        <f t="shared" si="11"/>
        <v>55000</v>
      </c>
      <c r="C51" s="84">
        <f t="shared" si="12"/>
        <v>5000</v>
      </c>
      <c r="D51" s="90">
        <f t="shared" si="9"/>
        <v>5.1399999999999987E-3</v>
      </c>
      <c r="E51" s="84">
        <f t="shared" si="10"/>
        <v>77.09999999999998</v>
      </c>
      <c r="F51" s="84">
        <f t="shared" si="6"/>
        <v>5077.1000000000004</v>
      </c>
      <c r="G51" s="86">
        <f t="shared" si="8"/>
        <v>0.95034982560385772</v>
      </c>
      <c r="H51" s="84">
        <f t="shared" si="7"/>
        <v>4825.021099573346</v>
      </c>
    </row>
    <row r="52" spans="1:8">
      <c r="A52" s="83">
        <v>14</v>
      </c>
      <c r="B52" s="84">
        <f t="shared" si="11"/>
        <v>50000</v>
      </c>
      <c r="C52" s="84">
        <f t="shared" si="12"/>
        <v>5000</v>
      </c>
      <c r="D52" s="90">
        <f t="shared" si="9"/>
        <v>5.1399999999999987E-3</v>
      </c>
      <c r="E52" s="84">
        <f t="shared" si="10"/>
        <v>70.674999999999983</v>
      </c>
      <c r="F52" s="84">
        <f t="shared" si="6"/>
        <v>5070.6750000000002</v>
      </c>
      <c r="G52" s="86">
        <f t="shared" si="8"/>
        <v>0.94663428603118538</v>
      </c>
      <c r="H52" s="84">
        <f t="shared" si="7"/>
        <v>4800.0748083211811</v>
      </c>
    </row>
    <row r="53" spans="1:8">
      <c r="A53" s="83">
        <v>15</v>
      </c>
      <c r="B53" s="84">
        <f t="shared" si="11"/>
        <v>45000</v>
      </c>
      <c r="C53" s="84">
        <f t="shared" si="12"/>
        <v>5000</v>
      </c>
      <c r="D53" s="90">
        <f t="shared" si="9"/>
        <v>5.1399999999999987E-3</v>
      </c>
      <c r="E53" s="84">
        <f t="shared" si="10"/>
        <v>64.249999999999986</v>
      </c>
      <c r="F53" s="84">
        <f t="shared" si="6"/>
        <v>5064.25</v>
      </c>
      <c r="G53" s="86">
        <f t="shared" si="8"/>
        <v>0.94293327293491591</v>
      </c>
      <c r="H53" s="84">
        <f t="shared" si="7"/>
        <v>4775.2498274606478</v>
      </c>
    </row>
    <row r="54" spans="1:8">
      <c r="A54" s="72">
        <v>16</v>
      </c>
      <c r="B54" s="84">
        <f t="shared" si="11"/>
        <v>40000</v>
      </c>
      <c r="C54" s="84">
        <f t="shared" si="12"/>
        <v>5000</v>
      </c>
      <c r="D54" s="90">
        <f t="shared" si="9"/>
        <v>5.1399999999999987E-3</v>
      </c>
      <c r="E54" s="84">
        <f t="shared" si="10"/>
        <v>57.824999999999989</v>
      </c>
      <c r="F54" s="84">
        <f t="shared" si="6"/>
        <v>5057.8249999999998</v>
      </c>
      <c r="G54" s="86">
        <f t="shared" si="8"/>
        <v>0.93924672952154376</v>
      </c>
      <c r="H54" s="84">
        <f t="shared" si="7"/>
        <v>4750.5455897423017</v>
      </c>
    </row>
    <row r="55" spans="1:8">
      <c r="A55" s="72">
        <v>17</v>
      </c>
      <c r="B55" s="84">
        <f t="shared" si="11"/>
        <v>35000</v>
      </c>
      <c r="C55" s="84">
        <f t="shared" si="12"/>
        <v>5000</v>
      </c>
      <c r="D55" s="90">
        <f t="shared" si="9"/>
        <v>5.1399999999999987E-3</v>
      </c>
      <c r="E55" s="84">
        <f t="shared" si="10"/>
        <v>51.399999999999984</v>
      </c>
      <c r="F55" s="84">
        <f t="shared" si="6"/>
        <v>5051.3999999999996</v>
      </c>
      <c r="G55" s="86">
        <f t="shared" si="8"/>
        <v>0.93557459921960684</v>
      </c>
      <c r="H55" s="84">
        <f t="shared" si="7"/>
        <v>4725.9615304979216</v>
      </c>
    </row>
    <row r="56" spans="1:8">
      <c r="A56" s="72">
        <v>18</v>
      </c>
      <c r="B56" s="84">
        <f t="shared" si="11"/>
        <v>30000</v>
      </c>
      <c r="C56" s="84">
        <f t="shared" si="12"/>
        <v>5000</v>
      </c>
      <c r="D56" s="90">
        <f t="shared" si="9"/>
        <v>5.1399999999999987E-3</v>
      </c>
      <c r="E56" s="84">
        <f t="shared" si="10"/>
        <v>44.974999999999987</v>
      </c>
      <c r="F56" s="84">
        <f t="shared" si="6"/>
        <v>5044.9750000000004</v>
      </c>
      <c r="G56" s="86">
        <f t="shared" si="8"/>
        <v>0.93191682567881751</v>
      </c>
      <c r="H56" s="84">
        <f t="shared" si="7"/>
        <v>4701.4970876289926</v>
      </c>
    </row>
    <row r="57" spans="1:8">
      <c r="A57" s="72">
        <v>19</v>
      </c>
      <c r="B57" s="84">
        <f t="shared" si="11"/>
        <v>25000</v>
      </c>
      <c r="C57" s="84">
        <f t="shared" si="12"/>
        <v>5000</v>
      </c>
      <c r="D57" s="90">
        <f t="shared" si="9"/>
        <v>5.1399999999999987E-3</v>
      </c>
      <c r="E57" s="84">
        <f t="shared" si="10"/>
        <v>38.54999999999999</v>
      </c>
      <c r="F57" s="84">
        <f t="shared" si="6"/>
        <v>5038.55</v>
      </c>
      <c r="G57" s="86">
        <f t="shared" si="8"/>
        <v>0.92827335276919831</v>
      </c>
      <c r="H57" s="84">
        <f t="shared" si="7"/>
        <v>4677.151701595244</v>
      </c>
    </row>
    <row r="58" spans="1:8">
      <c r="A58" s="72">
        <v>20</v>
      </c>
      <c r="B58" s="84">
        <f t="shared" si="11"/>
        <v>20000</v>
      </c>
      <c r="C58" s="84">
        <f t="shared" si="12"/>
        <v>5000</v>
      </c>
      <c r="D58" s="90">
        <f t="shared" si="9"/>
        <v>5.1399999999999987E-3</v>
      </c>
      <c r="E58" s="84">
        <f t="shared" si="10"/>
        <v>32.124999999999993</v>
      </c>
      <c r="F58" s="84">
        <f t="shared" si="6"/>
        <v>5032.125</v>
      </c>
      <c r="G58" s="86">
        <f t="shared" si="8"/>
        <v>0.92464412458022105</v>
      </c>
      <c r="H58" s="84">
        <f t="shared" si="7"/>
        <v>4652.9248154032448</v>
      </c>
    </row>
    <row r="59" spans="1:8">
      <c r="A59" s="72">
        <v>21</v>
      </c>
      <c r="B59" s="84">
        <f t="shared" si="11"/>
        <v>15000</v>
      </c>
      <c r="C59" s="84">
        <f t="shared" si="12"/>
        <v>5000</v>
      </c>
      <c r="D59" s="90">
        <f t="shared" si="9"/>
        <v>5.1399999999999987E-3</v>
      </c>
      <c r="E59" s="84">
        <f t="shared" si="10"/>
        <v>25.699999999999992</v>
      </c>
      <c r="F59" s="84">
        <f t="shared" si="6"/>
        <v>5025.7</v>
      </c>
      <c r="G59" s="86">
        <f t="shared" si="8"/>
        <v>0.92102908541994777</v>
      </c>
      <c r="H59" s="84">
        <f t="shared" si="7"/>
        <v>4628.8158745950313</v>
      </c>
    </row>
    <row r="60" spans="1:8">
      <c r="A60" s="72">
        <v>22</v>
      </c>
      <c r="B60" s="84">
        <f t="shared" si="11"/>
        <v>10000</v>
      </c>
      <c r="C60" s="84">
        <f t="shared" si="12"/>
        <v>5000</v>
      </c>
      <c r="D60" s="90">
        <f t="shared" si="9"/>
        <v>5.1399999999999987E-3</v>
      </c>
      <c r="E60" s="84">
        <f t="shared" si="10"/>
        <v>19.274999999999995</v>
      </c>
      <c r="F60" s="84">
        <f t="shared" si="6"/>
        <v>5019.2749999999996</v>
      </c>
      <c r="G60" s="86">
        <f t="shared" si="8"/>
        <v>0.91742817981417712</v>
      </c>
      <c r="H60" s="84">
        <f t="shared" si="7"/>
        <v>4604.8243272368036</v>
      </c>
    </row>
    <row r="61" spans="1:8">
      <c r="A61" s="72">
        <v>23</v>
      </c>
      <c r="B61" s="84">
        <f t="shared" si="11"/>
        <v>5000</v>
      </c>
      <c r="C61" s="84">
        <f t="shared" si="12"/>
        <v>5000</v>
      </c>
      <c r="D61" s="90">
        <f t="shared" si="9"/>
        <v>5.1399999999999987E-3</v>
      </c>
      <c r="E61" s="84">
        <f t="shared" si="10"/>
        <v>12.849999999999996</v>
      </c>
      <c r="F61" s="84">
        <f t="shared" si="6"/>
        <v>5012.8500000000004</v>
      </c>
      <c r="G61" s="86">
        <f t="shared" si="8"/>
        <v>0.91384135250559273</v>
      </c>
      <c r="H61" s="84">
        <f t="shared" si="7"/>
        <v>4580.9496239076607</v>
      </c>
    </row>
    <row r="62" spans="1:8">
      <c r="A62" s="72">
        <v>24</v>
      </c>
      <c r="B62" s="84">
        <f t="shared" si="11"/>
        <v>0</v>
      </c>
      <c r="C62" s="84">
        <f t="shared" si="12"/>
        <v>5000</v>
      </c>
      <c r="D62" s="90">
        <f t="shared" si="9"/>
        <v>5.1399999999999987E-3</v>
      </c>
      <c r="E62" s="84">
        <f t="shared" si="10"/>
        <v>6.424999999999998</v>
      </c>
      <c r="F62" s="84">
        <f t="shared" si="6"/>
        <v>5006.4250000000002</v>
      </c>
      <c r="G62" s="86">
        <f t="shared" si="8"/>
        <v>0.91026854845291494</v>
      </c>
      <c r="H62" s="84">
        <f t="shared" si="7"/>
        <v>4557.1912176883852</v>
      </c>
    </row>
    <row r="63" spans="1:8">
      <c r="B63" s="84"/>
      <c r="C63" s="84"/>
      <c r="D63" s="90"/>
      <c r="E63" s="84"/>
      <c r="F63" s="84"/>
      <c r="G63" s="86"/>
      <c r="H63" s="71"/>
    </row>
    <row r="64" spans="1:8">
      <c r="B64" s="84"/>
      <c r="C64" s="84"/>
      <c r="D64" s="91"/>
      <c r="E64" s="92" t="s">
        <v>27</v>
      </c>
      <c r="F64" s="84"/>
      <c r="G64" s="93" t="s">
        <v>47</v>
      </c>
      <c r="H64" s="94">
        <f>SUM(H39:H62)</f>
        <v>96302.184986089123</v>
      </c>
    </row>
    <row r="67" spans="1:8">
      <c r="A67" s="95" t="s">
        <v>31</v>
      </c>
      <c r="B67" s="84"/>
      <c r="C67" s="84"/>
      <c r="D67" s="96" t="s">
        <v>47</v>
      </c>
      <c r="E67" s="84">
        <f>+H32</f>
        <v>107003.43752634637</v>
      </c>
      <c r="F67" s="92" t="s">
        <v>32</v>
      </c>
      <c r="G67" s="86"/>
      <c r="H67" s="71"/>
    </row>
    <row r="68" spans="1:8">
      <c r="A68" s="95" t="s">
        <v>33</v>
      </c>
      <c r="B68" s="84"/>
      <c r="C68" s="84"/>
      <c r="D68" s="96" t="s">
        <v>47</v>
      </c>
      <c r="E68" s="84">
        <f>+H64</f>
        <v>96302.184986089123</v>
      </c>
      <c r="F68" s="92" t="s">
        <v>34</v>
      </c>
      <c r="G68" s="86"/>
      <c r="H68" s="71"/>
    </row>
    <row r="69" spans="1:8">
      <c r="B69" s="71"/>
      <c r="C69" s="71"/>
      <c r="D69" s="97"/>
      <c r="E69" s="98" t="s">
        <v>35</v>
      </c>
      <c r="F69" s="71"/>
      <c r="G69" s="73"/>
      <c r="H69" s="71"/>
    </row>
    <row r="70" spans="1:8">
      <c r="B70" s="148" t="s">
        <v>36</v>
      </c>
      <c r="C70" s="149"/>
      <c r="D70" s="97" t="s">
        <v>47</v>
      </c>
      <c r="E70" s="94">
        <f>E67-E68</f>
        <v>10701.25254025725</v>
      </c>
      <c r="F70" s="80"/>
      <c r="G70" s="99"/>
      <c r="H70" s="100"/>
    </row>
    <row r="71" spans="1:8">
      <c r="B71" s="148" t="s">
        <v>36</v>
      </c>
      <c r="C71" s="149"/>
      <c r="D71" s="97" t="s">
        <v>48</v>
      </c>
      <c r="E71" s="101">
        <f>+E70/E67</f>
        <v>0.10000849306941555</v>
      </c>
      <c r="F71" s="102" t="s">
        <v>51</v>
      </c>
      <c r="G71" s="103"/>
      <c r="H71" s="100"/>
    </row>
    <row r="72" spans="1:8" ht="11.25" thickBot="1">
      <c r="B72" s="71"/>
      <c r="C72" s="71"/>
      <c r="E72" s="71"/>
      <c r="F72" s="71"/>
      <c r="G72" s="73"/>
      <c r="H72" s="71"/>
    </row>
    <row r="73" spans="1:8" ht="11.25" thickBot="1">
      <c r="B73" s="71"/>
      <c r="C73" s="104" t="s">
        <v>45</v>
      </c>
      <c r="D73" s="105"/>
      <c r="E73" s="106">
        <f>+E70</f>
        <v>10701.25254025725</v>
      </c>
      <c r="F73" s="106" t="s">
        <v>82</v>
      </c>
      <c r="G73" s="107" t="s">
        <v>37</v>
      </c>
      <c r="H73" s="71"/>
    </row>
    <row r="74" spans="1:8">
      <c r="B74" s="71"/>
      <c r="C74" s="71"/>
      <c r="E74" s="71"/>
      <c r="F74" s="71"/>
      <c r="G74" s="73"/>
      <c r="H74" s="71"/>
    </row>
    <row r="75" spans="1:8">
      <c r="A75" s="70" t="s">
        <v>38</v>
      </c>
      <c r="B75" s="71"/>
      <c r="C75" s="100" t="s">
        <v>85</v>
      </c>
      <c r="E75" s="108"/>
      <c r="F75" s="71"/>
      <c r="G75" s="73"/>
      <c r="H75" s="71"/>
    </row>
    <row r="76" spans="1:8">
      <c r="A76" s="70" t="s">
        <v>39</v>
      </c>
      <c r="B76" s="109" t="s">
        <v>83</v>
      </c>
      <c r="C76" s="71"/>
      <c r="E76" s="71"/>
      <c r="F76" s="71"/>
      <c r="G76" s="73"/>
      <c r="H76" s="71"/>
    </row>
    <row r="77" spans="1:8">
      <c r="B77" s="92" t="s">
        <v>40</v>
      </c>
      <c r="C77" s="71"/>
      <c r="E77" s="71"/>
      <c r="F77" s="71"/>
      <c r="G77" s="73"/>
      <c r="H77" s="71"/>
    </row>
    <row r="78" spans="1:8">
      <c r="A78" s="70" t="s">
        <v>41</v>
      </c>
      <c r="B78" s="92" t="s">
        <v>53</v>
      </c>
      <c r="C78" s="71"/>
      <c r="E78" s="71"/>
      <c r="F78" s="110">
        <f>+CALCOLO!B2</f>
        <v>100000</v>
      </c>
      <c r="G78" s="73"/>
      <c r="H78" s="71"/>
    </row>
    <row r="79" spans="1:8">
      <c r="A79" s="70" t="s">
        <v>42</v>
      </c>
      <c r="B79" s="111" t="s">
        <v>54</v>
      </c>
      <c r="C79" s="71"/>
      <c r="E79" s="71"/>
      <c r="F79" s="112">
        <f>CALCOLO!B4+CALCOLO!B6</f>
        <v>3.5699999999999996E-2</v>
      </c>
      <c r="G79" s="73"/>
      <c r="H79" s="71"/>
    </row>
    <row r="80" spans="1:8">
      <c r="A80" s="70" t="s">
        <v>43</v>
      </c>
      <c r="B80" s="92" t="s">
        <v>52</v>
      </c>
      <c r="C80" s="71"/>
      <c r="E80" s="71"/>
      <c r="F80" s="113">
        <f>+F78</f>
        <v>100000</v>
      </c>
      <c r="G80" s="73"/>
      <c r="H80" s="71"/>
    </row>
    <row r="81" spans="1:8" ht="15">
      <c r="B81" s="111" t="s">
        <v>57</v>
      </c>
      <c r="C81" s="53">
        <f>+CALCOLO!B3</f>
        <v>0.8</v>
      </c>
      <c r="D81" s="114" t="s">
        <v>56</v>
      </c>
      <c r="E81" s="119">
        <v>0</v>
      </c>
      <c r="F81" s="71"/>
      <c r="G81" s="73"/>
      <c r="H81" s="71"/>
    </row>
    <row r="82" spans="1:8">
      <c r="B82" s="111" t="s">
        <v>58</v>
      </c>
      <c r="C82" s="116">
        <f>100%-C81</f>
        <v>0.19999999999999996</v>
      </c>
      <c r="D82" s="114" t="s">
        <v>56</v>
      </c>
      <c r="E82" s="112">
        <f>+CALCOLO!B5+CALCOLO!B6</f>
        <v>2.5700000000000001E-2</v>
      </c>
      <c r="F82" s="117" t="s">
        <v>84</v>
      </c>
      <c r="G82" s="73"/>
      <c r="H82" s="71"/>
    </row>
    <row r="83" spans="1:8">
      <c r="A83" s="70" t="s">
        <v>44</v>
      </c>
      <c r="B83" s="111" t="s">
        <v>55</v>
      </c>
      <c r="C83" s="71"/>
      <c r="D83" s="118">
        <f ca="1">TODAY()</f>
        <v>41991</v>
      </c>
      <c r="E83" s="115">
        <f>(+E82*C82)+(E81*C81)</f>
        <v>5.1399999999999987E-3</v>
      </c>
      <c r="F83" s="71"/>
      <c r="G83" s="73"/>
      <c r="H83" s="71"/>
    </row>
  </sheetData>
  <mergeCells count="2">
    <mergeCell ref="B70:C70"/>
    <mergeCell ref="B71:C71"/>
  </mergeCells>
  <hyperlinks>
    <hyperlink ref="A3" r:id="rId1" tooltip="Tasso di rif. UE"/>
    <hyperlink ref="A34" r:id="rId2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>
  <sheetPr syncVertical="1" syncRef="A1" transitionEvaluation="1" codeName="Foglio5" enableFormatConditionsCalculation="0">
    <tabColor indexed="14"/>
    <pageSetUpPr fitToPage="1"/>
  </sheetPr>
  <dimension ref="A1:I122"/>
  <sheetViews>
    <sheetView showGridLines="0" workbookViewId="0">
      <selection activeCell="G8" sqref="G8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4"/>
      <c r="B7" s="55">
        <f>+F113</f>
        <v>100000</v>
      </c>
      <c r="D7" s="4"/>
      <c r="H7" s="23"/>
    </row>
    <row r="8" spans="1:8">
      <c r="A8" s="5">
        <v>1</v>
      </c>
      <c r="B8" s="26">
        <f>+B7-C8</f>
        <v>97500</v>
      </c>
      <c r="C8" s="26">
        <f>+B7/40</f>
        <v>2500</v>
      </c>
      <c r="D8" s="46">
        <f>+F114</f>
        <v>3.5699999999999996E-2</v>
      </c>
      <c r="E8" s="26">
        <f t="shared" ref="E8:E47" si="0">(B7*D8)/4</f>
        <v>892.49999999999989</v>
      </c>
      <c r="F8" s="26">
        <f t="shared" ref="F8:F47" si="1">E8+C8</f>
        <v>3392.5</v>
      </c>
      <c r="G8" s="13">
        <f>POWER((1/((1+((D8-CALCOLO!$B$6+1%)/4)*1))),A8)</f>
        <v>0.99255583126550861</v>
      </c>
      <c r="H8" s="26">
        <f t="shared" ref="H8:H47" si="2">F8*G8</f>
        <v>3367.2456575682381</v>
      </c>
    </row>
    <row r="9" spans="1:8">
      <c r="A9" s="5">
        <v>2</v>
      </c>
      <c r="B9" s="26">
        <f t="shared" ref="B9:B47" si="3">+B8-C8</f>
        <v>95000</v>
      </c>
      <c r="C9" s="26">
        <f t="shared" ref="C9:C47" si="4">+C8</f>
        <v>2500</v>
      </c>
      <c r="D9" s="46">
        <f t="shared" ref="D9:D47" si="5">+D8</f>
        <v>3.5699999999999996E-2</v>
      </c>
      <c r="E9" s="26">
        <f t="shared" si="0"/>
        <v>870.18749999999989</v>
      </c>
      <c r="F9" s="26">
        <f t="shared" si="1"/>
        <v>3370.1875</v>
      </c>
      <c r="G9" s="13">
        <f>POWER((1/((1+((D9-CALCOLO!$B$6+1%)/4)*1))),A9)</f>
        <v>0.98516707817916482</v>
      </c>
      <c r="H9" s="26">
        <f t="shared" si="2"/>
        <v>3320.1977722909442</v>
      </c>
    </row>
    <row r="10" spans="1:8">
      <c r="A10" s="5">
        <v>3</v>
      </c>
      <c r="B10" s="26">
        <f t="shared" si="3"/>
        <v>92500</v>
      </c>
      <c r="C10" s="26">
        <f t="shared" si="4"/>
        <v>2500</v>
      </c>
      <c r="D10" s="46">
        <f t="shared" si="5"/>
        <v>3.5699999999999996E-2</v>
      </c>
      <c r="E10" s="26">
        <f t="shared" si="0"/>
        <v>847.87499999999989</v>
      </c>
      <c r="F10" s="26">
        <f t="shared" si="1"/>
        <v>3347.875</v>
      </c>
      <c r="G10" s="13">
        <f>POWER((1/((1+((D10-CALCOLO!$B$6+1%)/4)*1))),A10)</f>
        <v>0.97783332821753322</v>
      </c>
      <c r="H10" s="26">
        <f t="shared" si="2"/>
        <v>3273.6637537062738</v>
      </c>
    </row>
    <row r="11" spans="1:8">
      <c r="A11" s="5">
        <v>4</v>
      </c>
      <c r="B11" s="26">
        <f t="shared" si="3"/>
        <v>90000</v>
      </c>
      <c r="C11" s="26">
        <f t="shared" si="4"/>
        <v>2500</v>
      </c>
      <c r="D11" s="46">
        <f t="shared" si="5"/>
        <v>3.5699999999999996E-2</v>
      </c>
      <c r="E11" s="26">
        <f t="shared" si="0"/>
        <v>825.56249999999989</v>
      </c>
      <c r="F11" s="26">
        <f t="shared" si="1"/>
        <v>3325.5625</v>
      </c>
      <c r="G11" s="13">
        <f>POWER((1/((1+((D11-CALCOLO!$B$6+1%)/4)*1))),A11)</f>
        <v>0.9705541719280727</v>
      </c>
      <c r="H11" s="26">
        <f t="shared" si="2"/>
        <v>3227.6385583825513</v>
      </c>
    </row>
    <row r="12" spans="1:8">
      <c r="A12" s="5">
        <v>5</v>
      </c>
      <c r="B12" s="26">
        <f t="shared" si="3"/>
        <v>87500</v>
      </c>
      <c r="C12" s="26">
        <f t="shared" si="4"/>
        <v>2500</v>
      </c>
      <c r="D12" s="46">
        <f t="shared" si="5"/>
        <v>3.5699999999999996E-2</v>
      </c>
      <c r="E12" s="26">
        <f t="shared" si="0"/>
        <v>803.24999999999989</v>
      </c>
      <c r="F12" s="26">
        <f t="shared" si="1"/>
        <v>3303.25</v>
      </c>
      <c r="G12" s="13">
        <f>POWER((1/((1+((D12-CALCOLO!$B$6+1%)/4)*1))),A12)</f>
        <v>0.96332920290627555</v>
      </c>
      <c r="H12" s="26">
        <f t="shared" si="2"/>
        <v>3182.1171895001548</v>
      </c>
    </row>
    <row r="13" spans="1:8">
      <c r="A13" s="5">
        <v>6</v>
      </c>
      <c r="B13" s="26">
        <f t="shared" si="3"/>
        <v>85000</v>
      </c>
      <c r="C13" s="26">
        <f t="shared" si="4"/>
        <v>2500</v>
      </c>
      <c r="D13" s="46">
        <f t="shared" si="5"/>
        <v>3.5699999999999996E-2</v>
      </c>
      <c r="E13" s="26">
        <f t="shared" si="0"/>
        <v>780.93749999999989</v>
      </c>
      <c r="F13" s="26">
        <f t="shared" si="1"/>
        <v>3280.9375</v>
      </c>
      <c r="G13" s="13">
        <f>POWER((1/((1+((D13-CALCOLO!$B$6+1%)/4)*1))),A13)</f>
        <v>0.95615801777297815</v>
      </c>
      <c r="H13" s="26">
        <f t="shared" si="2"/>
        <v>3137.0946964370305</v>
      </c>
    </row>
    <row r="14" spans="1:8">
      <c r="A14" s="5">
        <v>7</v>
      </c>
      <c r="B14" s="26">
        <f t="shared" si="3"/>
        <v>82500</v>
      </c>
      <c r="C14" s="26">
        <f t="shared" si="4"/>
        <v>2500</v>
      </c>
      <c r="D14" s="46">
        <f t="shared" si="5"/>
        <v>3.5699999999999996E-2</v>
      </c>
      <c r="E14" s="26">
        <f t="shared" si="0"/>
        <v>758.62499999999989</v>
      </c>
      <c r="F14" s="26">
        <f t="shared" si="1"/>
        <v>3258.625</v>
      </c>
      <c r="G14" s="13">
        <f>POWER((1/((1+((D14-CALCOLO!$B$6+1%)/4)*1))),A14)</f>
        <v>0.94904021615183931</v>
      </c>
      <c r="H14" s="26">
        <f t="shared" si="2"/>
        <v>3092.5661743577875</v>
      </c>
    </row>
    <row r="15" spans="1:8">
      <c r="A15" s="5">
        <v>8</v>
      </c>
      <c r="B15" s="26">
        <f t="shared" si="3"/>
        <v>80000</v>
      </c>
      <c r="C15" s="26">
        <f t="shared" si="4"/>
        <v>2500</v>
      </c>
      <c r="D15" s="46">
        <f t="shared" si="5"/>
        <v>3.5699999999999996E-2</v>
      </c>
      <c r="E15" s="26">
        <f t="shared" si="0"/>
        <v>736.31249999999989</v>
      </c>
      <c r="F15" s="26">
        <f t="shared" si="1"/>
        <v>3236.3125</v>
      </c>
      <c r="G15" s="13">
        <f>POWER((1/((1+((D15-CALCOLO!$B$6+1%)/4)*1))),A15)</f>
        <v>0.94197540064698693</v>
      </c>
      <c r="H15" s="26">
        <f t="shared" si="2"/>
        <v>3048.5267638063519</v>
      </c>
    </row>
    <row r="16" spans="1:8">
      <c r="A16" s="5">
        <v>9</v>
      </c>
      <c r="B16" s="26">
        <f t="shared" si="3"/>
        <v>77500</v>
      </c>
      <c r="C16" s="26">
        <f t="shared" si="4"/>
        <v>2500</v>
      </c>
      <c r="D16" s="46">
        <f t="shared" si="5"/>
        <v>3.5699999999999996E-2</v>
      </c>
      <c r="E16" s="26">
        <f t="shared" si="0"/>
        <v>713.99999999999989</v>
      </c>
      <c r="F16" s="26">
        <f t="shared" si="1"/>
        <v>3214</v>
      </c>
      <c r="G16" s="13">
        <f>POWER((1/((1+((D16-CALCOLO!$B$6+1%)/4)*1))),A16)</f>
        <v>0.93496317682083063</v>
      </c>
      <c r="H16" s="26">
        <f t="shared" si="2"/>
        <v>3004.9716503021496</v>
      </c>
    </row>
    <row r="17" spans="1:8">
      <c r="A17" s="5">
        <v>10</v>
      </c>
      <c r="B17" s="26">
        <f t="shared" si="3"/>
        <v>75000</v>
      </c>
      <c r="C17" s="26">
        <f t="shared" si="4"/>
        <v>2500</v>
      </c>
      <c r="D17" s="46">
        <f t="shared" si="5"/>
        <v>3.5699999999999996E-2</v>
      </c>
      <c r="E17" s="26">
        <f t="shared" si="0"/>
        <v>691.68749999999989</v>
      </c>
      <c r="F17" s="26">
        <f t="shared" si="1"/>
        <v>3191.6875</v>
      </c>
      <c r="G17" s="13">
        <f>POWER((1/((1+((D17-CALCOLO!$B$6+1%)/4)*1))),A17)</f>
        <v>0.9280031531720403</v>
      </c>
      <c r="H17" s="26">
        <f t="shared" si="2"/>
        <v>2961.8960639397865</v>
      </c>
    </row>
    <row r="18" spans="1:8">
      <c r="A18" s="5">
        <v>11</v>
      </c>
      <c r="B18" s="26">
        <f t="shared" si="3"/>
        <v>72500</v>
      </c>
      <c r="C18" s="26">
        <f t="shared" si="4"/>
        <v>2500</v>
      </c>
      <c r="D18" s="46">
        <f t="shared" si="5"/>
        <v>3.5699999999999996E-2</v>
      </c>
      <c r="E18" s="26">
        <f t="shared" si="0"/>
        <v>669.37499999999989</v>
      </c>
      <c r="F18" s="26">
        <f t="shared" si="1"/>
        <v>3169.375</v>
      </c>
      <c r="G18" s="13">
        <f>POWER((1/((1+((D18-CALCOLO!$B$6+1%)/4)*1))),A18)</f>
        <v>0.9210949411136875</v>
      </c>
      <c r="H18" s="26">
        <f t="shared" si="2"/>
        <v>2919.2952789921933</v>
      </c>
    </row>
    <row r="19" spans="1:8">
      <c r="A19" s="5">
        <v>12</v>
      </c>
      <c r="B19" s="26">
        <f t="shared" si="3"/>
        <v>70000</v>
      </c>
      <c r="C19" s="26">
        <f t="shared" si="4"/>
        <v>2500</v>
      </c>
      <c r="D19" s="46">
        <f t="shared" si="5"/>
        <v>3.5699999999999996E-2</v>
      </c>
      <c r="E19" s="26">
        <f t="shared" si="0"/>
        <v>647.06249999999989</v>
      </c>
      <c r="F19" s="26">
        <f t="shared" si="1"/>
        <v>3147.0625</v>
      </c>
      <c r="G19" s="13">
        <f>POWER((1/((1+((D19-CALCOLO!$B$6+1%)/4)*1))),A19)</f>
        <v>0.91423815495155092</v>
      </c>
      <c r="H19" s="26">
        <f t="shared" si="2"/>
        <v>2877.164613517215</v>
      </c>
    </row>
    <row r="20" spans="1:8">
      <c r="A20" s="5">
        <v>13</v>
      </c>
      <c r="B20" s="26">
        <f t="shared" si="3"/>
        <v>67500</v>
      </c>
      <c r="C20" s="26">
        <f t="shared" si="4"/>
        <v>2500</v>
      </c>
      <c r="D20" s="46">
        <f t="shared" si="5"/>
        <v>3.5699999999999996E-2</v>
      </c>
      <c r="E20" s="26">
        <f t="shared" si="0"/>
        <v>624.74999999999989</v>
      </c>
      <c r="F20" s="26">
        <f t="shared" si="1"/>
        <v>3124.75</v>
      </c>
      <c r="G20" s="13">
        <f>POWER((1/((1+((D20-CALCOLO!$B$6+1%)/4)*1))),A20)</f>
        <v>0.9074324118625815</v>
      </c>
      <c r="H20" s="26">
        <f t="shared" si="2"/>
        <v>2835.4994289676015</v>
      </c>
    </row>
    <row r="21" spans="1:8">
      <c r="A21" s="5">
        <v>14</v>
      </c>
      <c r="B21" s="26">
        <f t="shared" si="3"/>
        <v>65000</v>
      </c>
      <c r="C21" s="26">
        <f t="shared" si="4"/>
        <v>2500</v>
      </c>
      <c r="D21" s="46">
        <f t="shared" si="5"/>
        <v>3.5699999999999996E-2</v>
      </c>
      <c r="E21" s="26">
        <f t="shared" si="0"/>
        <v>602.43749999999989</v>
      </c>
      <c r="F21" s="26">
        <f t="shared" si="1"/>
        <v>3102.4375</v>
      </c>
      <c r="G21" s="13">
        <f>POWER((1/((1+((D21-CALCOLO!$B$6+1%)/4)*1))),A21)</f>
        <v>0.90067733187352994</v>
      </c>
      <c r="H21" s="26">
        <f t="shared" si="2"/>
        <v>2794.2951298043845</v>
      </c>
    </row>
    <row r="22" spans="1:8">
      <c r="A22" s="5">
        <v>15</v>
      </c>
      <c r="B22" s="26">
        <f t="shared" si="3"/>
        <v>62500</v>
      </c>
      <c r="C22" s="26">
        <f t="shared" si="4"/>
        <v>2500</v>
      </c>
      <c r="D22" s="46">
        <f t="shared" si="5"/>
        <v>3.5699999999999996E-2</v>
      </c>
      <c r="E22" s="26">
        <f t="shared" si="0"/>
        <v>580.12499999999989</v>
      </c>
      <c r="F22" s="26">
        <f t="shared" si="1"/>
        <v>3080.125</v>
      </c>
      <c r="G22" s="13">
        <f>POWER((1/((1+((D22-CALCOLO!$B$6+1%)/4)*1))),A22)</f>
        <v>0.89397253783973196</v>
      </c>
      <c r="H22" s="26">
        <f t="shared" si="2"/>
        <v>2753.5471631136043</v>
      </c>
    </row>
    <row r="23" spans="1:8">
      <c r="A23" s="2">
        <v>16</v>
      </c>
      <c r="B23" s="26">
        <f t="shared" si="3"/>
        <v>60000</v>
      </c>
      <c r="C23" s="26">
        <f t="shared" si="4"/>
        <v>2500</v>
      </c>
      <c r="D23" s="46">
        <f t="shared" si="5"/>
        <v>3.5699999999999996E-2</v>
      </c>
      <c r="E23" s="26">
        <f t="shared" si="0"/>
        <v>557.81249999999989</v>
      </c>
      <c r="F23" s="26">
        <f t="shared" si="1"/>
        <v>3057.8125</v>
      </c>
      <c r="G23" s="13">
        <f>POWER((1/((1+((D23-CALCOLO!$B$6+1%)/4)*1))),A23)</f>
        <v>0.8873176554240515</v>
      </c>
      <c r="H23" s="26">
        <f t="shared" si="2"/>
        <v>2713.2510182263577</v>
      </c>
    </row>
    <row r="24" spans="1:8">
      <c r="A24" s="2">
        <v>17</v>
      </c>
      <c r="B24" s="26">
        <f t="shared" si="3"/>
        <v>57500</v>
      </c>
      <c r="C24" s="26">
        <f t="shared" si="4"/>
        <v>2500</v>
      </c>
      <c r="D24" s="46">
        <f t="shared" si="5"/>
        <v>3.5699999999999996E-2</v>
      </c>
      <c r="E24" s="26">
        <f t="shared" si="0"/>
        <v>535.49999999999989</v>
      </c>
      <c r="F24" s="26">
        <f t="shared" si="1"/>
        <v>3035.5</v>
      </c>
      <c r="G24" s="13">
        <f>POWER((1/((1+((D24-CALCOLO!$B$6+1%)/4)*1))),A24)</f>
        <v>0.88071231307598152</v>
      </c>
      <c r="H24" s="26">
        <f t="shared" si="2"/>
        <v>2673.4022263421421</v>
      </c>
    </row>
    <row r="25" spans="1:8">
      <c r="A25" s="2">
        <v>18</v>
      </c>
      <c r="B25" s="26">
        <f t="shared" si="3"/>
        <v>55000</v>
      </c>
      <c r="C25" s="26">
        <f t="shared" si="4"/>
        <v>2500</v>
      </c>
      <c r="D25" s="46">
        <f t="shared" si="5"/>
        <v>3.5699999999999996E-2</v>
      </c>
      <c r="E25" s="26">
        <f t="shared" si="0"/>
        <v>513.18749999999989</v>
      </c>
      <c r="F25" s="26">
        <f t="shared" si="1"/>
        <v>3013.1875</v>
      </c>
      <c r="G25" s="13">
        <f>POWER((1/((1+((D25-CALCOLO!$B$6+1%)/4)*1))),A25)</f>
        <v>0.87415614201089975</v>
      </c>
      <c r="H25" s="26">
        <f t="shared" si="2"/>
        <v>2633.9963601554682</v>
      </c>
    </row>
    <row r="26" spans="1:8">
      <c r="A26" s="2">
        <v>19</v>
      </c>
      <c r="B26" s="26">
        <f t="shared" si="3"/>
        <v>52500</v>
      </c>
      <c r="C26" s="26">
        <f t="shared" si="4"/>
        <v>2500</v>
      </c>
      <c r="D26" s="46">
        <f t="shared" si="5"/>
        <v>3.5699999999999996E-2</v>
      </c>
      <c r="E26" s="26">
        <f t="shared" si="0"/>
        <v>490.87499999999994</v>
      </c>
      <c r="F26" s="26">
        <f t="shared" si="1"/>
        <v>2990.875</v>
      </c>
      <c r="G26" s="13">
        <f>POWER((1/((1+((D26-CALCOLO!$B$6+1%)/4)*1))),A26)</f>
        <v>0.86764877618947855</v>
      </c>
      <c r="H26" s="26">
        <f t="shared" si="2"/>
        <v>2595.0290334857068</v>
      </c>
    </row>
    <row r="27" spans="1:8">
      <c r="A27" s="2">
        <v>20</v>
      </c>
      <c r="B27" s="26">
        <f t="shared" si="3"/>
        <v>50000</v>
      </c>
      <c r="C27" s="26">
        <f t="shared" si="4"/>
        <v>2500</v>
      </c>
      <c r="D27" s="46">
        <f t="shared" si="5"/>
        <v>3.5699999999999996E-2</v>
      </c>
      <c r="E27" s="26">
        <f t="shared" si="0"/>
        <v>468.56249999999994</v>
      </c>
      <c r="F27" s="26">
        <f t="shared" si="1"/>
        <v>2968.5625</v>
      </c>
      <c r="G27" s="13">
        <f>POWER((1/((1+((D27-CALCOLO!$B$6+1%)/4)*1))),A27)</f>
        <v>0.8611898522972492</v>
      </c>
      <c r="H27" s="26">
        <f t="shared" si="2"/>
        <v>2556.4959009101526</v>
      </c>
    </row>
    <row r="28" spans="1:8">
      <c r="A28" s="2">
        <v>21</v>
      </c>
      <c r="B28" s="26">
        <f t="shared" si="3"/>
        <v>47500</v>
      </c>
      <c r="C28" s="26">
        <f t="shared" si="4"/>
        <v>2500</v>
      </c>
      <c r="D28" s="46">
        <f t="shared" si="5"/>
        <v>3.5699999999999996E-2</v>
      </c>
      <c r="E28" s="26">
        <f t="shared" si="0"/>
        <v>446.24999999999994</v>
      </c>
      <c r="F28" s="26">
        <f t="shared" si="1"/>
        <v>2946.25</v>
      </c>
      <c r="G28" s="13">
        <f>POWER((1/((1+((D28-CALCOLO!$B$6+1%)/4)*1))),A28)</f>
        <v>0.85477900972431675</v>
      </c>
      <c r="H28" s="26">
        <f t="shared" si="2"/>
        <v>2518.392657400268</v>
      </c>
    </row>
    <row r="29" spans="1:8">
      <c r="A29" s="2">
        <v>22</v>
      </c>
      <c r="B29" s="26">
        <f t="shared" si="3"/>
        <v>45000</v>
      </c>
      <c r="C29" s="26">
        <f t="shared" si="4"/>
        <v>2500</v>
      </c>
      <c r="D29" s="46">
        <f t="shared" si="5"/>
        <v>3.5699999999999996E-2</v>
      </c>
      <c r="E29" s="26">
        <f t="shared" si="0"/>
        <v>423.93749999999994</v>
      </c>
      <c r="F29" s="26">
        <f t="shared" si="1"/>
        <v>2923.9375</v>
      </c>
      <c r="G29" s="13">
        <f>POWER((1/((1+((D29-CALCOLO!$B$6+1%)/4)*1))),A29)</f>
        <v>0.84841589054522759</v>
      </c>
      <c r="H29" s="26">
        <f t="shared" si="2"/>
        <v>2480.7150379610862</v>
      </c>
    </row>
    <row r="30" spans="1:8">
      <c r="A30" s="2">
        <v>23</v>
      </c>
      <c r="B30" s="26">
        <f t="shared" si="3"/>
        <v>42500</v>
      </c>
      <c r="C30" s="26">
        <f t="shared" si="4"/>
        <v>2500</v>
      </c>
      <c r="D30" s="46">
        <f t="shared" si="5"/>
        <v>3.5699999999999996E-2</v>
      </c>
      <c r="E30" s="26">
        <f t="shared" si="0"/>
        <v>401.62499999999994</v>
      </c>
      <c r="F30" s="26">
        <f t="shared" si="1"/>
        <v>2901.625</v>
      </c>
      <c r="G30" s="13">
        <f>POWER((1/((1+((D30-CALCOLO!$B$6+1%)/4)*1))),A30)</f>
        <v>0.8421001394989851</v>
      </c>
      <c r="H30" s="26">
        <f t="shared" si="2"/>
        <v>2443.4588172737426</v>
      </c>
    </row>
    <row r="31" spans="1:8">
      <c r="A31" s="2">
        <v>24</v>
      </c>
      <c r="B31" s="26">
        <f t="shared" si="3"/>
        <v>40000</v>
      </c>
      <c r="C31" s="26">
        <f t="shared" si="4"/>
        <v>2500</v>
      </c>
      <c r="D31" s="46">
        <f t="shared" si="5"/>
        <v>3.5699999999999996E-2</v>
      </c>
      <c r="E31" s="26">
        <f t="shared" si="0"/>
        <v>379.31249999999994</v>
      </c>
      <c r="F31" s="26">
        <f t="shared" si="1"/>
        <v>2879.3125</v>
      </c>
      <c r="G31" s="13">
        <f>POWER((1/((1+((D31-CALCOLO!$B$6+1%)/4)*1))),A31)</f>
        <v>0.83583140396921596</v>
      </c>
      <c r="H31" s="26">
        <f t="shared" si="2"/>
        <v>2406.6198093411131</v>
      </c>
    </row>
    <row r="32" spans="1:8">
      <c r="A32" s="2">
        <v>25</v>
      </c>
      <c r="B32" s="26">
        <f t="shared" si="3"/>
        <v>37500</v>
      </c>
      <c r="C32" s="26">
        <f t="shared" si="4"/>
        <v>2500</v>
      </c>
      <c r="D32" s="46">
        <f t="shared" si="5"/>
        <v>3.5699999999999996E-2</v>
      </c>
      <c r="E32" s="26">
        <f t="shared" si="0"/>
        <v>356.99999999999994</v>
      </c>
      <c r="F32" s="26">
        <f t="shared" si="1"/>
        <v>2857</v>
      </c>
      <c r="G32" s="13">
        <f>POWER((1/((1+((D32-CALCOLO!$B$6+1%)/4)*1))),A32)</f>
        <v>0.82960933396448233</v>
      </c>
      <c r="H32" s="26">
        <f t="shared" si="2"/>
        <v>2370.193867136526</v>
      </c>
    </row>
    <row r="33" spans="1:8">
      <c r="A33" s="2">
        <v>26</v>
      </c>
      <c r="B33" s="26">
        <f t="shared" si="3"/>
        <v>35000</v>
      </c>
      <c r="C33" s="26">
        <f t="shared" si="4"/>
        <v>2500</v>
      </c>
      <c r="D33" s="46">
        <f t="shared" si="5"/>
        <v>3.5699999999999996E-2</v>
      </c>
      <c r="E33" s="26">
        <f t="shared" si="0"/>
        <v>334.68749999999994</v>
      </c>
      <c r="F33" s="26">
        <f t="shared" si="1"/>
        <v>2834.6875</v>
      </c>
      <c r="G33" s="13">
        <f>POWER((1/((1+((D33-CALCOLO!$B$6+1%)/4)*1))),A33)</f>
        <v>0.82343358209874173</v>
      </c>
      <c r="H33" s="26">
        <f t="shared" si="2"/>
        <v>2334.1768822555268</v>
      </c>
    </row>
    <row r="34" spans="1:8">
      <c r="A34" s="2">
        <v>27</v>
      </c>
      <c r="B34" s="26">
        <f t="shared" si="3"/>
        <v>32500</v>
      </c>
      <c r="C34" s="26">
        <f t="shared" si="4"/>
        <v>2500</v>
      </c>
      <c r="D34" s="46">
        <f t="shared" si="5"/>
        <v>3.5699999999999996E-2</v>
      </c>
      <c r="E34" s="26">
        <f t="shared" si="0"/>
        <v>312.37499999999994</v>
      </c>
      <c r="F34" s="26">
        <f t="shared" si="1"/>
        <v>2812.375</v>
      </c>
      <c r="G34" s="13">
        <f>POWER((1/((1+((D34-CALCOLO!$B$6+1%)/4)*1))),A34)</f>
        <v>0.81730380357195198</v>
      </c>
      <c r="H34" s="26">
        <f t="shared" si="2"/>
        <v>2298.5647845706685</v>
      </c>
    </row>
    <row r="35" spans="1:8">
      <c r="A35" s="2">
        <v>28</v>
      </c>
      <c r="B35" s="26">
        <f t="shared" si="3"/>
        <v>30000</v>
      </c>
      <c r="C35" s="26">
        <f t="shared" si="4"/>
        <v>2500</v>
      </c>
      <c r="D35" s="46">
        <f t="shared" si="5"/>
        <v>3.5699999999999996E-2</v>
      </c>
      <c r="E35" s="26">
        <f t="shared" si="0"/>
        <v>290.06249999999994</v>
      </c>
      <c r="F35" s="26">
        <f t="shared" si="1"/>
        <v>2790.0625</v>
      </c>
      <c r="G35" s="13">
        <f>POWER((1/((1+((D35-CALCOLO!$B$6+1%)/4)*1))),A35)</f>
        <v>0.81121965615082081</v>
      </c>
      <c r="H35" s="26">
        <f t="shared" si="2"/>
        <v>2263.3535418892993</v>
      </c>
    </row>
    <row r="36" spans="1:8">
      <c r="A36" s="2">
        <v>29</v>
      </c>
      <c r="B36" s="26">
        <f t="shared" si="3"/>
        <v>27500</v>
      </c>
      <c r="C36" s="26">
        <f t="shared" si="4"/>
        <v>2500</v>
      </c>
      <c r="D36" s="46">
        <f t="shared" si="5"/>
        <v>3.5699999999999996E-2</v>
      </c>
      <c r="E36" s="26">
        <f t="shared" si="0"/>
        <v>267.74999999999994</v>
      </c>
      <c r="F36" s="26">
        <f t="shared" si="1"/>
        <v>2767.75</v>
      </c>
      <c r="G36" s="13">
        <f>POWER((1/((1+((D36-CALCOLO!$B$6+1%)/4)*1))),A36)</f>
        <v>0.80518080014969806</v>
      </c>
      <c r="H36" s="26">
        <f t="shared" si="2"/>
        <v>2228.5391596143268</v>
      </c>
    </row>
    <row r="37" spans="1:8">
      <c r="A37" s="2">
        <v>30</v>
      </c>
      <c r="B37" s="26">
        <f t="shared" si="3"/>
        <v>25000</v>
      </c>
      <c r="C37" s="26">
        <f t="shared" si="4"/>
        <v>2500</v>
      </c>
      <c r="D37" s="46">
        <f t="shared" si="5"/>
        <v>3.5699999999999996E-2</v>
      </c>
      <c r="E37" s="26">
        <f t="shared" si="0"/>
        <v>245.43749999999997</v>
      </c>
      <c r="F37" s="26">
        <f t="shared" si="1"/>
        <v>2745.4375</v>
      </c>
      <c r="G37" s="13">
        <f>POWER((1/((1+((D37-CALCOLO!$B$6+1%)/4)*1))),A37)</f>
        <v>0.79918689841161095</v>
      </c>
      <c r="H37" s="26">
        <f t="shared" si="2"/>
        <v>2194.1176804079273</v>
      </c>
    </row>
    <row r="38" spans="1:8">
      <c r="A38" s="2">
        <v>31</v>
      </c>
      <c r="B38" s="26">
        <f t="shared" si="3"/>
        <v>22500</v>
      </c>
      <c r="C38" s="26">
        <f t="shared" si="4"/>
        <v>2500</v>
      </c>
      <c r="D38" s="46">
        <f t="shared" si="5"/>
        <v>3.5699999999999996E-2</v>
      </c>
      <c r="E38" s="26">
        <f t="shared" si="0"/>
        <v>223.12499999999997</v>
      </c>
      <c r="F38" s="26">
        <f t="shared" si="1"/>
        <v>2723.125</v>
      </c>
      <c r="G38" s="13">
        <f>POWER((1/((1+((D38-CALCOLO!$B$6+1%)/4)*1))),A38)</f>
        <v>0.79323761628944012</v>
      </c>
      <c r="H38" s="26">
        <f t="shared" si="2"/>
        <v>2160.0851838581816</v>
      </c>
    </row>
    <row r="39" spans="1:8">
      <c r="A39" s="2">
        <v>32</v>
      </c>
      <c r="B39" s="26">
        <f t="shared" si="3"/>
        <v>20000</v>
      </c>
      <c r="C39" s="26">
        <f t="shared" si="4"/>
        <v>2500</v>
      </c>
      <c r="D39" s="46">
        <f t="shared" si="5"/>
        <v>3.5699999999999996E-2</v>
      </c>
      <c r="E39" s="26">
        <f t="shared" si="0"/>
        <v>200.81249999999997</v>
      </c>
      <c r="F39" s="26">
        <f t="shared" si="1"/>
        <v>2700.8125</v>
      </c>
      <c r="G39" s="13">
        <f>POWER((1/((1+((D39-CALCOLO!$B$6+1%)/4)*1))),A39)</f>
        <v>0.78733262162723583</v>
      </c>
      <c r="H39" s="26">
        <f t="shared" si="2"/>
        <v>2126.4377861486087</v>
      </c>
    </row>
    <row r="40" spans="1:8">
      <c r="A40" s="2">
        <v>33</v>
      </c>
      <c r="B40" s="26">
        <f t="shared" si="3"/>
        <v>17500</v>
      </c>
      <c r="C40" s="26">
        <f t="shared" si="4"/>
        <v>2500</v>
      </c>
      <c r="D40" s="46">
        <f t="shared" si="5"/>
        <v>3.5699999999999996E-2</v>
      </c>
      <c r="E40" s="26">
        <f t="shared" si="0"/>
        <v>178.49999999999997</v>
      </c>
      <c r="F40" s="26">
        <f t="shared" si="1"/>
        <v>2678.5</v>
      </c>
      <c r="G40" s="13">
        <f>POWER((1/((1+((D40-CALCOLO!$B$6+1%)/4)*1))),A40)</f>
        <v>0.78147158474167322</v>
      </c>
      <c r="H40" s="26">
        <f t="shared" si="2"/>
        <v>2093.1716397305718</v>
      </c>
    </row>
    <row r="41" spans="1:8">
      <c r="A41" s="2">
        <v>34</v>
      </c>
      <c r="B41" s="26">
        <f t="shared" si="3"/>
        <v>15000</v>
      </c>
      <c r="C41" s="26">
        <f t="shared" si="4"/>
        <v>2500</v>
      </c>
      <c r="D41" s="46">
        <f t="shared" si="5"/>
        <v>3.5699999999999996E-2</v>
      </c>
      <c r="E41" s="26">
        <f t="shared" si="0"/>
        <v>156.18749999999997</v>
      </c>
      <c r="F41" s="26">
        <f t="shared" si="1"/>
        <v>2656.1875</v>
      </c>
      <c r="G41" s="13">
        <f>POWER((1/((1+((D41-CALCOLO!$B$6+1%)/4)*1))),A41)</f>
        <v>0.77565417840364581</v>
      </c>
      <c r="H41" s="26">
        <f t="shared" si="2"/>
        <v>2060.2829329985339</v>
      </c>
    </row>
    <row r="42" spans="1:8">
      <c r="A42" s="2">
        <v>35</v>
      </c>
      <c r="B42" s="26">
        <f t="shared" si="3"/>
        <v>12500</v>
      </c>
      <c r="C42" s="26">
        <f t="shared" si="4"/>
        <v>2500</v>
      </c>
      <c r="D42" s="46">
        <f t="shared" si="5"/>
        <v>3.5699999999999996E-2</v>
      </c>
      <c r="E42" s="26">
        <f t="shared" si="0"/>
        <v>133.87499999999997</v>
      </c>
      <c r="F42" s="26">
        <f t="shared" si="1"/>
        <v>2633.875</v>
      </c>
      <c r="G42" s="13">
        <f>POWER((1/((1+((D42-CALCOLO!$B$6+1%)/4)*1))),A42)</f>
        <v>0.76988007781999579</v>
      </c>
      <c r="H42" s="26">
        <f t="shared" si="2"/>
        <v>2027.7678899681414</v>
      </c>
    </row>
    <row r="43" spans="1:8">
      <c r="A43" s="2">
        <v>36</v>
      </c>
      <c r="B43" s="26">
        <f t="shared" si="3"/>
        <v>10000</v>
      </c>
      <c r="C43" s="26">
        <f t="shared" si="4"/>
        <v>2500</v>
      </c>
      <c r="D43" s="46">
        <f t="shared" si="5"/>
        <v>3.5699999999999996E-2</v>
      </c>
      <c r="E43" s="26">
        <f t="shared" si="0"/>
        <v>111.56249999999999</v>
      </c>
      <c r="F43" s="26">
        <f t="shared" si="1"/>
        <v>2611.5625</v>
      </c>
      <c r="G43" s="13">
        <f>POWER((1/((1+((D43-CALCOLO!$B$6+1%)/4)*1))),A43)</f>
        <v>0.7641489606153804</v>
      </c>
      <c r="H43" s="26">
        <f t="shared" si="2"/>
        <v>1995.6227699571043</v>
      </c>
    </row>
    <row r="44" spans="1:8">
      <c r="A44" s="2">
        <v>37</v>
      </c>
      <c r="B44" s="26">
        <f t="shared" si="3"/>
        <v>7500</v>
      </c>
      <c r="C44" s="26">
        <f t="shared" si="4"/>
        <v>2500</v>
      </c>
      <c r="D44" s="46">
        <f t="shared" si="5"/>
        <v>3.5699999999999996E-2</v>
      </c>
      <c r="E44" s="26">
        <f t="shared" si="0"/>
        <v>89.249999999999986</v>
      </c>
      <c r="F44" s="26">
        <f t="shared" si="1"/>
        <v>2589.25</v>
      </c>
      <c r="G44" s="13">
        <f>POWER((1/((1+((D44-CALCOLO!$B$6+1%)/4)*1))),A44)</f>
        <v>0.75846050681427335</v>
      </c>
      <c r="H44" s="26">
        <f t="shared" si="2"/>
        <v>1963.8438672688574</v>
      </c>
    </row>
    <row r="45" spans="1:8">
      <c r="A45" s="2">
        <v>38</v>
      </c>
      <c r="B45" s="26">
        <f t="shared" si="3"/>
        <v>5000</v>
      </c>
      <c r="C45" s="26">
        <f t="shared" si="4"/>
        <v>2500</v>
      </c>
      <c r="D45" s="46">
        <f t="shared" si="5"/>
        <v>3.5699999999999996E-2</v>
      </c>
      <c r="E45" s="26">
        <f t="shared" si="0"/>
        <v>66.937499999999986</v>
      </c>
      <c r="F45" s="26">
        <f t="shared" si="1"/>
        <v>2566.9375</v>
      </c>
      <c r="G45" s="13">
        <f>POWER((1/((1+((D45-CALCOLO!$B$6+1%)/4)*1))),A45)</f>
        <v>0.75281439882310008</v>
      </c>
      <c r="H45" s="26">
        <f t="shared" si="2"/>
        <v>1932.4275108789714</v>
      </c>
    </row>
    <row r="46" spans="1:8">
      <c r="A46" s="2">
        <v>39</v>
      </c>
      <c r="B46" s="26">
        <f t="shared" si="3"/>
        <v>2500</v>
      </c>
      <c r="C46" s="26">
        <f t="shared" si="4"/>
        <v>2500</v>
      </c>
      <c r="D46" s="46">
        <f t="shared" si="5"/>
        <v>3.5699999999999996E-2</v>
      </c>
      <c r="E46" s="26">
        <f t="shared" si="0"/>
        <v>44.624999999999993</v>
      </c>
      <c r="F46" s="26">
        <f t="shared" si="1"/>
        <v>2544.625</v>
      </c>
      <c r="G46" s="13">
        <f>POWER((1/((1+((D46-CALCOLO!$B$6+1%)/4)*1))),A46)</f>
        <v>0.74721032141250621</v>
      </c>
      <c r="H46" s="26">
        <f t="shared" si="2"/>
        <v>1901.3700641242986</v>
      </c>
    </row>
    <row r="47" spans="1:8">
      <c r="A47" s="2">
        <v>40</v>
      </c>
      <c r="B47" s="26">
        <f t="shared" si="3"/>
        <v>0</v>
      </c>
      <c r="C47" s="26">
        <f t="shared" si="4"/>
        <v>2500</v>
      </c>
      <c r="D47" s="46">
        <f t="shared" si="5"/>
        <v>3.5699999999999996E-2</v>
      </c>
      <c r="E47" s="26">
        <f t="shared" si="0"/>
        <v>22.312499999999996</v>
      </c>
      <c r="F47" s="26">
        <f t="shared" si="1"/>
        <v>2522.3125</v>
      </c>
      <c r="G47" s="13">
        <f>POWER((1/((1+((D47-CALCOLO!$B$6+1%)/4)*1))),A47)</f>
        <v>0.741647961699758</v>
      </c>
      <c r="H47" s="26">
        <f t="shared" si="2"/>
        <v>1870.6679243948208</v>
      </c>
    </row>
    <row r="48" spans="1:8">
      <c r="B48" s="26"/>
      <c r="C48" s="26"/>
      <c r="D48" s="39"/>
    </row>
    <row r="49" spans="1:8">
      <c r="D49" s="39"/>
      <c r="E49" s="27" t="s">
        <v>27</v>
      </c>
      <c r="F49" s="26"/>
      <c r="G49" s="14" t="s">
        <v>47</v>
      </c>
      <c r="H49" s="28">
        <f>SUM(H8:H48)</f>
        <v>102637.70424098469</v>
      </c>
    </row>
    <row r="50" spans="1:8">
      <c r="D50" s="39"/>
    </row>
    <row r="51" spans="1:8">
      <c r="A51" s="1" t="s">
        <v>28</v>
      </c>
      <c r="B51" s="26"/>
      <c r="C51" s="26"/>
      <c r="D51" s="47"/>
      <c r="E51" s="26"/>
      <c r="F51" s="26"/>
      <c r="G51" s="13"/>
    </row>
    <row r="52" spans="1:8">
      <c r="A52" s="36" t="s">
        <v>50</v>
      </c>
      <c r="D52" s="39"/>
    </row>
    <row r="53" spans="1:8">
      <c r="A53" s="9" t="s">
        <v>2</v>
      </c>
      <c r="B53" s="22" t="s">
        <v>3</v>
      </c>
      <c r="C53" s="22" t="s">
        <v>4</v>
      </c>
      <c r="D53" s="48" t="s">
        <v>5</v>
      </c>
      <c r="E53" s="22" t="s">
        <v>6</v>
      </c>
      <c r="F53" s="22" t="s">
        <v>7</v>
      </c>
      <c r="G53" s="10" t="s">
        <v>8</v>
      </c>
      <c r="H53" s="22" t="s">
        <v>9</v>
      </c>
    </row>
    <row r="54" spans="1:8">
      <c r="A54" s="4" t="s">
        <v>10</v>
      </c>
      <c r="B54" s="23" t="s">
        <v>11</v>
      </c>
      <c r="C54" s="24" t="s">
        <v>12</v>
      </c>
      <c r="D54" s="49" t="s">
        <v>13</v>
      </c>
      <c r="E54" s="23" t="s">
        <v>14</v>
      </c>
      <c r="F54" s="23" t="s">
        <v>0</v>
      </c>
      <c r="G54" s="12" t="s">
        <v>15</v>
      </c>
      <c r="H54" s="23" t="s">
        <v>0</v>
      </c>
    </row>
    <row r="55" spans="1:8">
      <c r="A55" s="4" t="s">
        <v>16</v>
      </c>
      <c r="D55" s="50" t="s">
        <v>18</v>
      </c>
      <c r="E55" s="23" t="s">
        <v>19</v>
      </c>
      <c r="F55" s="23" t="s">
        <v>20</v>
      </c>
      <c r="G55" s="12" t="s">
        <v>21</v>
      </c>
      <c r="H55" s="23" t="s">
        <v>22</v>
      </c>
    </row>
    <row r="56" spans="1:8">
      <c r="B56" s="23" t="s">
        <v>29</v>
      </c>
      <c r="D56" s="49" t="s">
        <v>30</v>
      </c>
      <c r="H56" s="23" t="s">
        <v>26</v>
      </c>
    </row>
    <row r="57" spans="1:8">
      <c r="B57" s="55">
        <f>+B7</f>
        <v>100000</v>
      </c>
      <c r="D57" s="49"/>
      <c r="H57" s="23"/>
    </row>
    <row r="58" spans="1:8">
      <c r="A58" s="5">
        <v>1</v>
      </c>
      <c r="B58" s="26">
        <f>+B57-C58</f>
        <v>97500</v>
      </c>
      <c r="C58" s="26">
        <f>+B57/40</f>
        <v>2500</v>
      </c>
      <c r="D58" s="47">
        <f>+E118</f>
        <v>5.1399999999999987E-3</v>
      </c>
      <c r="E58" s="26">
        <f t="shared" ref="E58:E97" si="6">(B57*D58)/4</f>
        <v>128.49999999999997</v>
      </c>
      <c r="F58" s="26">
        <f t="shared" ref="F58:F97" si="7">E58+C58</f>
        <v>2628.5</v>
      </c>
      <c r="G58" s="13">
        <f>+G8</f>
        <v>0.99255583126550861</v>
      </c>
      <c r="H58" s="26">
        <f t="shared" ref="H58:H97" si="8">F58*G58</f>
        <v>2608.9330024813894</v>
      </c>
    </row>
    <row r="59" spans="1:8">
      <c r="A59" s="5">
        <v>2</v>
      </c>
      <c r="B59" s="26">
        <f t="shared" ref="B59:B97" si="9">+B58-C58</f>
        <v>95000</v>
      </c>
      <c r="C59" s="26">
        <f t="shared" ref="C59:C97" si="10">+C58</f>
        <v>2500</v>
      </c>
      <c r="D59" s="47">
        <f t="shared" ref="D59:D97" si="11">+D58</f>
        <v>5.1399999999999987E-3</v>
      </c>
      <c r="E59" s="26">
        <f t="shared" si="6"/>
        <v>125.28749999999997</v>
      </c>
      <c r="F59" s="26">
        <f t="shared" si="7"/>
        <v>2625.2874999999999</v>
      </c>
      <c r="G59" s="13">
        <f t="shared" ref="G59:G97" si="12">+G9</f>
        <v>0.98516707817916482</v>
      </c>
      <c r="H59" s="26">
        <f t="shared" si="8"/>
        <v>2586.3468157552843</v>
      </c>
    </row>
    <row r="60" spans="1:8">
      <c r="A60" s="5">
        <v>3</v>
      </c>
      <c r="B60" s="26">
        <f t="shared" si="9"/>
        <v>92500</v>
      </c>
      <c r="C60" s="26">
        <f t="shared" si="10"/>
        <v>2500</v>
      </c>
      <c r="D60" s="47">
        <f t="shared" si="11"/>
        <v>5.1399999999999987E-3</v>
      </c>
      <c r="E60" s="26">
        <f t="shared" si="6"/>
        <v>122.07499999999997</v>
      </c>
      <c r="F60" s="26">
        <f t="shared" si="7"/>
        <v>2622.0749999999998</v>
      </c>
      <c r="G60" s="13">
        <f t="shared" si="12"/>
        <v>0.97783332821753322</v>
      </c>
      <c r="H60" s="26">
        <f t="shared" si="8"/>
        <v>2563.952324085988</v>
      </c>
    </row>
    <row r="61" spans="1:8">
      <c r="A61" s="5">
        <v>4</v>
      </c>
      <c r="B61" s="26">
        <f t="shared" si="9"/>
        <v>90000</v>
      </c>
      <c r="C61" s="26">
        <f t="shared" si="10"/>
        <v>2500</v>
      </c>
      <c r="D61" s="47">
        <f t="shared" si="11"/>
        <v>5.1399999999999987E-3</v>
      </c>
      <c r="E61" s="26">
        <f t="shared" si="6"/>
        <v>118.86249999999997</v>
      </c>
      <c r="F61" s="26">
        <f t="shared" si="7"/>
        <v>2618.8625000000002</v>
      </c>
      <c r="G61" s="13">
        <f t="shared" si="12"/>
        <v>0.9705541719280727</v>
      </c>
      <c r="H61" s="26">
        <f t="shared" si="8"/>
        <v>2541.7479250809824</v>
      </c>
    </row>
    <row r="62" spans="1:8">
      <c r="A62" s="5">
        <v>5</v>
      </c>
      <c r="B62" s="26">
        <f t="shared" si="9"/>
        <v>87500</v>
      </c>
      <c r="C62" s="26">
        <f t="shared" si="10"/>
        <v>2500</v>
      </c>
      <c r="D62" s="47">
        <f t="shared" si="11"/>
        <v>5.1399999999999987E-3</v>
      </c>
      <c r="E62" s="26">
        <f t="shared" si="6"/>
        <v>115.64999999999998</v>
      </c>
      <c r="F62" s="26">
        <f t="shared" si="7"/>
        <v>2615.65</v>
      </c>
      <c r="G62" s="13">
        <f t="shared" si="12"/>
        <v>0.96332920290627555</v>
      </c>
      <c r="H62" s="26">
        <f t="shared" si="8"/>
        <v>2519.7320295817999</v>
      </c>
    </row>
    <row r="63" spans="1:8">
      <c r="A63" s="5">
        <v>6</v>
      </c>
      <c r="B63" s="26">
        <f t="shared" si="9"/>
        <v>85000</v>
      </c>
      <c r="C63" s="26">
        <f t="shared" si="10"/>
        <v>2500</v>
      </c>
      <c r="D63" s="47">
        <f t="shared" si="11"/>
        <v>5.1399999999999987E-3</v>
      </c>
      <c r="E63" s="26">
        <f t="shared" si="6"/>
        <v>112.43749999999997</v>
      </c>
      <c r="F63" s="26">
        <f t="shared" si="7"/>
        <v>2612.4375</v>
      </c>
      <c r="G63" s="13">
        <f t="shared" si="12"/>
        <v>0.95615801777297815</v>
      </c>
      <c r="H63" s="26">
        <f t="shared" si="8"/>
        <v>2497.9030615557945</v>
      </c>
    </row>
    <row r="64" spans="1:8">
      <c r="A64" s="5">
        <v>7</v>
      </c>
      <c r="B64" s="26">
        <f t="shared" si="9"/>
        <v>82500</v>
      </c>
      <c r="C64" s="26">
        <f t="shared" si="10"/>
        <v>2500</v>
      </c>
      <c r="D64" s="47">
        <f t="shared" si="11"/>
        <v>5.1399999999999987E-3</v>
      </c>
      <c r="E64" s="26">
        <f t="shared" si="6"/>
        <v>109.22499999999998</v>
      </c>
      <c r="F64" s="26">
        <f t="shared" si="7"/>
        <v>2609.2249999999999</v>
      </c>
      <c r="G64" s="13">
        <f t="shared" si="12"/>
        <v>0.94904021615183931</v>
      </c>
      <c r="H64" s="26">
        <f t="shared" si="8"/>
        <v>2476.2594579887827</v>
      </c>
    </row>
    <row r="65" spans="1:8">
      <c r="A65" s="5">
        <v>8</v>
      </c>
      <c r="B65" s="26">
        <f t="shared" si="9"/>
        <v>80000</v>
      </c>
      <c r="C65" s="26">
        <f t="shared" si="10"/>
        <v>2500</v>
      </c>
      <c r="D65" s="47">
        <f t="shared" si="11"/>
        <v>5.1399999999999987E-3</v>
      </c>
      <c r="E65" s="26">
        <f t="shared" si="6"/>
        <v>106.01249999999997</v>
      </c>
      <c r="F65" s="26">
        <f t="shared" si="7"/>
        <v>2606.0124999999998</v>
      </c>
      <c r="G65" s="13">
        <f t="shared" si="12"/>
        <v>0.94197540064698693</v>
      </c>
      <c r="H65" s="26">
        <f t="shared" si="8"/>
        <v>2454.7996687785558</v>
      </c>
    </row>
    <row r="66" spans="1:8">
      <c r="A66" s="5">
        <v>9</v>
      </c>
      <c r="B66" s="26">
        <f t="shared" si="9"/>
        <v>77500</v>
      </c>
      <c r="C66" s="26">
        <f t="shared" si="10"/>
        <v>2500</v>
      </c>
      <c r="D66" s="47">
        <f t="shared" si="11"/>
        <v>5.1399999999999987E-3</v>
      </c>
      <c r="E66" s="26">
        <f t="shared" si="6"/>
        <v>102.79999999999997</v>
      </c>
      <c r="F66" s="26">
        <f t="shared" si="7"/>
        <v>2602.8000000000002</v>
      </c>
      <c r="G66" s="13">
        <f t="shared" si="12"/>
        <v>0.93496317682083063</v>
      </c>
      <c r="H66" s="26">
        <f t="shared" si="8"/>
        <v>2433.522156629258</v>
      </c>
    </row>
    <row r="67" spans="1:8">
      <c r="A67" s="5">
        <v>10</v>
      </c>
      <c r="B67" s="26">
        <f t="shared" si="9"/>
        <v>75000</v>
      </c>
      <c r="C67" s="26">
        <f t="shared" si="10"/>
        <v>2500</v>
      </c>
      <c r="D67" s="47">
        <f t="shared" si="11"/>
        <v>5.1399999999999987E-3</v>
      </c>
      <c r="E67" s="26">
        <f t="shared" si="6"/>
        <v>99.587499999999977</v>
      </c>
      <c r="F67" s="26">
        <f t="shared" si="7"/>
        <v>2599.5875000000001</v>
      </c>
      <c r="G67" s="13">
        <f t="shared" si="12"/>
        <v>0.9280031531720403</v>
      </c>
      <c r="H67" s="26">
        <f t="shared" si="8"/>
        <v>2412.4253969466213</v>
      </c>
    </row>
    <row r="68" spans="1:8">
      <c r="A68" s="5">
        <v>11</v>
      </c>
      <c r="B68" s="26">
        <f t="shared" si="9"/>
        <v>72500</v>
      </c>
      <c r="C68" s="26">
        <f t="shared" si="10"/>
        <v>2500</v>
      </c>
      <c r="D68" s="47">
        <f t="shared" si="11"/>
        <v>5.1399999999999987E-3</v>
      </c>
      <c r="E68" s="26">
        <f t="shared" si="6"/>
        <v>96.374999999999972</v>
      </c>
      <c r="F68" s="26">
        <f t="shared" si="7"/>
        <v>2596.375</v>
      </c>
      <c r="G68" s="13">
        <f t="shared" si="12"/>
        <v>0.9210949411136875</v>
      </c>
      <c r="H68" s="26">
        <f t="shared" si="8"/>
        <v>2391.5078777340505</v>
      </c>
    </row>
    <row r="69" spans="1:8">
      <c r="A69" s="5">
        <v>12</v>
      </c>
      <c r="B69" s="26">
        <f t="shared" si="9"/>
        <v>70000</v>
      </c>
      <c r="C69" s="26">
        <f t="shared" si="10"/>
        <v>2500</v>
      </c>
      <c r="D69" s="47">
        <f t="shared" si="11"/>
        <v>5.1399999999999987E-3</v>
      </c>
      <c r="E69" s="26">
        <f t="shared" si="6"/>
        <v>93.16249999999998</v>
      </c>
      <c r="F69" s="26">
        <f t="shared" si="7"/>
        <v>2593.1624999999999</v>
      </c>
      <c r="G69" s="13">
        <f t="shared" si="12"/>
        <v>0.91423815495155092</v>
      </c>
      <c r="H69" s="26">
        <f t="shared" si="8"/>
        <v>2370.7680994895509</v>
      </c>
    </row>
    <row r="70" spans="1:8">
      <c r="A70" s="5">
        <v>13</v>
      </c>
      <c r="B70" s="26">
        <f t="shared" si="9"/>
        <v>67500</v>
      </c>
      <c r="C70" s="26">
        <f t="shared" si="10"/>
        <v>2500</v>
      </c>
      <c r="D70" s="47">
        <f t="shared" si="11"/>
        <v>5.1399999999999987E-3</v>
      </c>
      <c r="E70" s="26">
        <f t="shared" si="6"/>
        <v>89.949999999999974</v>
      </c>
      <c r="F70" s="26">
        <f t="shared" si="7"/>
        <v>2589.9499999999998</v>
      </c>
      <c r="G70" s="13">
        <f t="shared" si="12"/>
        <v>0.9074324118625815</v>
      </c>
      <c r="H70" s="26">
        <f t="shared" si="8"/>
        <v>2350.204575103493</v>
      </c>
    </row>
    <row r="71" spans="1:8">
      <c r="A71" s="5">
        <v>14</v>
      </c>
      <c r="B71" s="26">
        <f t="shared" si="9"/>
        <v>65000</v>
      </c>
      <c r="C71" s="26">
        <f t="shared" si="10"/>
        <v>2500</v>
      </c>
      <c r="D71" s="47">
        <f t="shared" si="11"/>
        <v>5.1399999999999987E-3</v>
      </c>
      <c r="E71" s="26">
        <f t="shared" si="6"/>
        <v>86.737499999999983</v>
      </c>
      <c r="F71" s="26">
        <f t="shared" si="7"/>
        <v>2586.7375000000002</v>
      </c>
      <c r="G71" s="13">
        <f t="shared" si="12"/>
        <v>0.90067733187352994</v>
      </c>
      <c r="H71" s="26">
        <f t="shared" si="8"/>
        <v>2329.8158297572054</v>
      </c>
    </row>
    <row r="72" spans="1:8">
      <c r="A72" s="5">
        <v>15</v>
      </c>
      <c r="B72" s="26">
        <f t="shared" si="9"/>
        <v>62500</v>
      </c>
      <c r="C72" s="26">
        <f t="shared" si="10"/>
        <v>2500</v>
      </c>
      <c r="D72" s="47">
        <f t="shared" si="11"/>
        <v>5.1399999999999987E-3</v>
      </c>
      <c r="E72" s="26">
        <f t="shared" si="6"/>
        <v>83.524999999999977</v>
      </c>
      <c r="F72" s="26">
        <f t="shared" si="7"/>
        <v>2583.5250000000001</v>
      </c>
      <c r="G72" s="13">
        <f t="shared" si="12"/>
        <v>0.89397253783973196</v>
      </c>
      <c r="H72" s="26">
        <f t="shared" si="8"/>
        <v>2309.6004008223936</v>
      </c>
    </row>
    <row r="73" spans="1:8">
      <c r="A73" s="2">
        <v>16</v>
      </c>
      <c r="B73" s="26">
        <f t="shared" si="9"/>
        <v>60000</v>
      </c>
      <c r="C73" s="26">
        <f t="shared" si="10"/>
        <v>2500</v>
      </c>
      <c r="D73" s="47">
        <f t="shared" si="11"/>
        <v>5.1399999999999987E-3</v>
      </c>
      <c r="E73" s="26">
        <f t="shared" si="6"/>
        <v>80.312499999999986</v>
      </c>
      <c r="F73" s="26">
        <f t="shared" si="7"/>
        <v>2580.3125</v>
      </c>
      <c r="G73" s="13">
        <f t="shared" si="12"/>
        <v>0.8873176554240515</v>
      </c>
      <c r="H73" s="26">
        <f t="shared" si="8"/>
        <v>2289.5568377613727</v>
      </c>
    </row>
    <row r="74" spans="1:8">
      <c r="A74" s="2">
        <v>17</v>
      </c>
      <c r="B74" s="26">
        <f t="shared" si="9"/>
        <v>57500</v>
      </c>
      <c r="C74" s="26">
        <f t="shared" si="10"/>
        <v>2500</v>
      </c>
      <c r="D74" s="47">
        <f t="shared" si="11"/>
        <v>5.1399999999999987E-3</v>
      </c>
      <c r="E74" s="26">
        <f t="shared" si="6"/>
        <v>77.09999999999998</v>
      </c>
      <c r="F74" s="26">
        <f t="shared" si="7"/>
        <v>2577.1</v>
      </c>
      <c r="G74" s="13">
        <f t="shared" si="12"/>
        <v>0.88071231307598152</v>
      </c>
      <c r="H74" s="26">
        <f t="shared" si="8"/>
        <v>2269.6837020281118</v>
      </c>
    </row>
    <row r="75" spans="1:8">
      <c r="A75" s="2">
        <v>18</v>
      </c>
      <c r="B75" s="26">
        <f t="shared" si="9"/>
        <v>55000</v>
      </c>
      <c r="C75" s="26">
        <f t="shared" si="10"/>
        <v>2500</v>
      </c>
      <c r="D75" s="47">
        <f t="shared" si="11"/>
        <v>5.1399999999999987E-3</v>
      </c>
      <c r="E75" s="26">
        <f t="shared" si="6"/>
        <v>73.887499999999989</v>
      </c>
      <c r="F75" s="26">
        <f t="shared" si="7"/>
        <v>2573.8874999999998</v>
      </c>
      <c r="G75" s="13">
        <f t="shared" si="12"/>
        <v>0.87415614201089975</v>
      </c>
      <c r="H75" s="26">
        <f t="shared" si="8"/>
        <v>2249.9795669700798</v>
      </c>
    </row>
    <row r="76" spans="1:8">
      <c r="A76" s="2">
        <v>19</v>
      </c>
      <c r="B76" s="26">
        <f t="shared" si="9"/>
        <v>52500</v>
      </c>
      <c r="C76" s="26">
        <f t="shared" si="10"/>
        <v>2500</v>
      </c>
      <c r="D76" s="47">
        <f t="shared" si="11"/>
        <v>5.1399999999999987E-3</v>
      </c>
      <c r="E76" s="26">
        <f t="shared" si="6"/>
        <v>70.674999999999983</v>
      </c>
      <c r="F76" s="26">
        <f t="shared" si="7"/>
        <v>2570.6750000000002</v>
      </c>
      <c r="G76" s="13">
        <f t="shared" si="12"/>
        <v>0.86764877618947855</v>
      </c>
      <c r="H76" s="26">
        <f t="shared" si="8"/>
        <v>2230.4430177308877</v>
      </c>
    </row>
    <row r="77" spans="1:8">
      <c r="A77" s="2">
        <v>20</v>
      </c>
      <c r="B77" s="26">
        <f t="shared" si="9"/>
        <v>50000</v>
      </c>
      <c r="C77" s="26">
        <f t="shared" si="10"/>
        <v>2500</v>
      </c>
      <c r="D77" s="47">
        <f t="shared" si="11"/>
        <v>5.1399999999999987E-3</v>
      </c>
      <c r="E77" s="26">
        <f t="shared" si="6"/>
        <v>67.462499999999977</v>
      </c>
      <c r="F77" s="26">
        <f t="shared" si="7"/>
        <v>2567.4625000000001</v>
      </c>
      <c r="G77" s="13">
        <f t="shared" si="12"/>
        <v>0.8611898522972492</v>
      </c>
      <c r="H77" s="26">
        <f t="shared" si="8"/>
        <v>2211.0726511537264</v>
      </c>
    </row>
    <row r="78" spans="1:8">
      <c r="A78" s="2">
        <v>21</v>
      </c>
      <c r="B78" s="26">
        <f t="shared" si="9"/>
        <v>47500</v>
      </c>
      <c r="C78" s="26">
        <f t="shared" si="10"/>
        <v>2500</v>
      </c>
      <c r="D78" s="47">
        <f t="shared" si="11"/>
        <v>5.1399999999999987E-3</v>
      </c>
      <c r="E78" s="26">
        <f t="shared" si="6"/>
        <v>64.249999999999986</v>
      </c>
      <c r="F78" s="26">
        <f t="shared" si="7"/>
        <v>2564.25</v>
      </c>
      <c r="G78" s="13">
        <f t="shared" si="12"/>
        <v>0.85477900972431675</v>
      </c>
      <c r="H78" s="26">
        <f t="shared" si="8"/>
        <v>2191.867075685579</v>
      </c>
    </row>
    <row r="79" spans="1:8">
      <c r="A79" s="2">
        <v>22</v>
      </c>
      <c r="B79" s="26">
        <f t="shared" si="9"/>
        <v>45000</v>
      </c>
      <c r="C79" s="26">
        <f t="shared" si="10"/>
        <v>2500</v>
      </c>
      <c r="D79" s="47">
        <f t="shared" si="11"/>
        <v>5.1399999999999987E-3</v>
      </c>
      <c r="E79" s="26">
        <f t="shared" si="6"/>
        <v>61.037499999999987</v>
      </c>
      <c r="F79" s="26">
        <f t="shared" si="7"/>
        <v>2561.0374999999999</v>
      </c>
      <c r="G79" s="13">
        <f t="shared" si="12"/>
        <v>0.84841589054522759</v>
      </c>
      <c r="H79" s="26">
        <f t="shared" si="8"/>
        <v>2172.8249112822232</v>
      </c>
    </row>
    <row r="80" spans="1:8">
      <c r="A80" s="2">
        <v>23</v>
      </c>
      <c r="B80" s="26">
        <f t="shared" si="9"/>
        <v>42500</v>
      </c>
      <c r="C80" s="26">
        <f t="shared" si="10"/>
        <v>2500</v>
      </c>
      <c r="D80" s="47">
        <f t="shared" si="11"/>
        <v>5.1399999999999987E-3</v>
      </c>
      <c r="E80" s="26">
        <f t="shared" si="6"/>
        <v>57.824999999999989</v>
      </c>
      <c r="F80" s="26">
        <f t="shared" si="7"/>
        <v>2557.8249999999998</v>
      </c>
      <c r="G80" s="13">
        <f t="shared" si="12"/>
        <v>0.8421001394989851</v>
      </c>
      <c r="H80" s="26">
        <f t="shared" si="8"/>
        <v>2153.9447893139914</v>
      </c>
    </row>
    <row r="81" spans="1:8">
      <c r="A81" s="2">
        <v>24</v>
      </c>
      <c r="B81" s="26">
        <f t="shared" si="9"/>
        <v>40000</v>
      </c>
      <c r="C81" s="26">
        <f t="shared" si="10"/>
        <v>2500</v>
      </c>
      <c r="D81" s="47">
        <f t="shared" si="11"/>
        <v>5.1399999999999987E-3</v>
      </c>
      <c r="E81" s="26">
        <f t="shared" si="6"/>
        <v>54.61249999999999</v>
      </c>
      <c r="F81" s="26">
        <f t="shared" si="7"/>
        <v>2554.6125000000002</v>
      </c>
      <c r="G81" s="13">
        <f t="shared" si="12"/>
        <v>0.83583140396921596</v>
      </c>
      <c r="H81" s="26">
        <f t="shared" si="8"/>
        <v>2135.2253524723087</v>
      </c>
    </row>
    <row r="82" spans="1:8">
      <c r="A82" s="2">
        <v>25</v>
      </c>
      <c r="B82" s="26">
        <f t="shared" si="9"/>
        <v>37500</v>
      </c>
      <c r="C82" s="26">
        <f t="shared" si="10"/>
        <v>2500</v>
      </c>
      <c r="D82" s="47">
        <f t="shared" si="11"/>
        <v>5.1399999999999987E-3</v>
      </c>
      <c r="E82" s="26">
        <f t="shared" si="6"/>
        <v>51.399999999999984</v>
      </c>
      <c r="F82" s="26">
        <f t="shared" si="7"/>
        <v>2551.4</v>
      </c>
      <c r="G82" s="13">
        <f t="shared" si="12"/>
        <v>0.82960933396448233</v>
      </c>
      <c r="H82" s="26">
        <f t="shared" si="8"/>
        <v>2116.6652546769801</v>
      </c>
    </row>
    <row r="83" spans="1:8">
      <c r="A83" s="2">
        <v>26</v>
      </c>
      <c r="B83" s="26">
        <f t="shared" si="9"/>
        <v>35000</v>
      </c>
      <c r="C83" s="26">
        <f t="shared" si="10"/>
        <v>2500</v>
      </c>
      <c r="D83" s="47">
        <f t="shared" si="11"/>
        <v>5.1399999999999987E-3</v>
      </c>
      <c r="E83" s="26">
        <f t="shared" si="6"/>
        <v>48.187499999999986</v>
      </c>
      <c r="F83" s="26">
        <f t="shared" si="7"/>
        <v>2548.1875</v>
      </c>
      <c r="G83" s="13">
        <f t="shared" si="12"/>
        <v>0.82343358209874173</v>
      </c>
      <c r="H83" s="26">
        <f t="shared" si="8"/>
        <v>2098.2631609842374</v>
      </c>
    </row>
    <row r="84" spans="1:8">
      <c r="A84" s="2">
        <v>27</v>
      </c>
      <c r="B84" s="26">
        <f t="shared" si="9"/>
        <v>32500</v>
      </c>
      <c r="C84" s="26">
        <f t="shared" si="10"/>
        <v>2500</v>
      </c>
      <c r="D84" s="47">
        <f t="shared" si="11"/>
        <v>5.1399999999999987E-3</v>
      </c>
      <c r="E84" s="26">
        <f t="shared" si="6"/>
        <v>44.974999999999987</v>
      </c>
      <c r="F84" s="26">
        <f t="shared" si="7"/>
        <v>2544.9749999999999</v>
      </c>
      <c r="G84" s="13">
        <f t="shared" si="12"/>
        <v>0.81730380357195198</v>
      </c>
      <c r="H84" s="26">
        <f t="shared" si="8"/>
        <v>2080.0177474955285</v>
      </c>
    </row>
    <row r="85" spans="1:8">
      <c r="A85" s="2">
        <v>28</v>
      </c>
      <c r="B85" s="26">
        <f t="shared" si="9"/>
        <v>30000</v>
      </c>
      <c r="C85" s="26">
        <f t="shared" si="10"/>
        <v>2500</v>
      </c>
      <c r="D85" s="47">
        <f t="shared" si="11"/>
        <v>5.1399999999999987E-3</v>
      </c>
      <c r="E85" s="26">
        <f t="shared" si="6"/>
        <v>41.762499999999989</v>
      </c>
      <c r="F85" s="26">
        <f t="shared" si="7"/>
        <v>2541.7624999999998</v>
      </c>
      <c r="G85" s="13">
        <f t="shared" si="12"/>
        <v>0.81121965615082081</v>
      </c>
      <c r="H85" s="26">
        <f t="shared" si="8"/>
        <v>2061.9277012670505</v>
      </c>
    </row>
    <row r="86" spans="1:8">
      <c r="A86" s="2">
        <v>29</v>
      </c>
      <c r="B86" s="26">
        <f t="shared" si="9"/>
        <v>27500</v>
      </c>
      <c r="C86" s="26">
        <f t="shared" si="10"/>
        <v>2500</v>
      </c>
      <c r="D86" s="47">
        <f t="shared" si="11"/>
        <v>5.1399999999999987E-3</v>
      </c>
      <c r="E86" s="26">
        <f t="shared" si="6"/>
        <v>38.54999999999999</v>
      </c>
      <c r="F86" s="26">
        <f t="shared" si="7"/>
        <v>2538.5500000000002</v>
      </c>
      <c r="G86" s="13">
        <f t="shared" si="12"/>
        <v>0.80518080014969806</v>
      </c>
      <c r="H86" s="26">
        <f t="shared" si="8"/>
        <v>2043.9917202200161</v>
      </c>
    </row>
    <row r="87" spans="1:8">
      <c r="A87" s="2">
        <v>30</v>
      </c>
      <c r="B87" s="26">
        <f t="shared" si="9"/>
        <v>25000</v>
      </c>
      <c r="C87" s="26">
        <f t="shared" si="10"/>
        <v>2500</v>
      </c>
      <c r="D87" s="47">
        <f t="shared" si="11"/>
        <v>5.1399999999999987E-3</v>
      </c>
      <c r="E87" s="26">
        <f t="shared" si="6"/>
        <v>35.337499999999991</v>
      </c>
      <c r="F87" s="26">
        <f t="shared" si="7"/>
        <v>2535.3375000000001</v>
      </c>
      <c r="G87" s="13">
        <f t="shared" si="12"/>
        <v>0.79918689841161095</v>
      </c>
      <c r="H87" s="26">
        <f t="shared" si="8"/>
        <v>2026.2085130516477</v>
      </c>
    </row>
    <row r="88" spans="1:8">
      <c r="A88" s="2">
        <v>31</v>
      </c>
      <c r="B88" s="26">
        <f t="shared" si="9"/>
        <v>22500</v>
      </c>
      <c r="C88" s="26">
        <f t="shared" si="10"/>
        <v>2500</v>
      </c>
      <c r="D88" s="47">
        <f t="shared" si="11"/>
        <v>5.1399999999999987E-3</v>
      </c>
      <c r="E88" s="26">
        <f t="shared" si="6"/>
        <v>32.124999999999993</v>
      </c>
      <c r="F88" s="26">
        <f t="shared" si="7"/>
        <v>2532.125</v>
      </c>
      <c r="G88" s="13">
        <f t="shared" si="12"/>
        <v>0.79323761628944012</v>
      </c>
      <c r="H88" s="26">
        <f t="shared" si="8"/>
        <v>2008.5767991468986</v>
      </c>
    </row>
    <row r="89" spans="1:8">
      <c r="A89" s="2">
        <v>32</v>
      </c>
      <c r="B89" s="26">
        <f t="shared" si="9"/>
        <v>20000</v>
      </c>
      <c r="C89" s="26">
        <f t="shared" si="10"/>
        <v>2500</v>
      </c>
      <c r="D89" s="47">
        <f t="shared" si="11"/>
        <v>5.1399999999999987E-3</v>
      </c>
      <c r="E89" s="26">
        <f t="shared" si="6"/>
        <v>28.912499999999994</v>
      </c>
      <c r="F89" s="26">
        <f t="shared" si="7"/>
        <v>2528.9124999999999</v>
      </c>
      <c r="G89" s="13">
        <f t="shared" si="12"/>
        <v>0.78733262162723583</v>
      </c>
      <c r="H89" s="26">
        <f t="shared" si="8"/>
        <v>1991.095308490887</v>
      </c>
    </row>
    <row r="90" spans="1:8">
      <c r="A90" s="2">
        <v>33</v>
      </c>
      <c r="B90" s="26">
        <f t="shared" si="9"/>
        <v>17500</v>
      </c>
      <c r="C90" s="26">
        <f t="shared" si="10"/>
        <v>2500</v>
      </c>
      <c r="D90" s="47">
        <f t="shared" si="11"/>
        <v>5.1399999999999987E-3</v>
      </c>
      <c r="E90" s="26">
        <f t="shared" si="6"/>
        <v>25.699999999999992</v>
      </c>
      <c r="F90" s="26">
        <f t="shared" si="7"/>
        <v>2525.6999999999998</v>
      </c>
      <c r="G90" s="13">
        <f t="shared" si="12"/>
        <v>0.78147158474167322</v>
      </c>
      <c r="H90" s="26">
        <f t="shared" si="8"/>
        <v>1973.762781582044</v>
      </c>
    </row>
    <row r="91" spans="1:8">
      <c r="A91" s="2">
        <v>34</v>
      </c>
      <c r="B91" s="26">
        <f t="shared" si="9"/>
        <v>15000</v>
      </c>
      <c r="C91" s="26">
        <f t="shared" si="10"/>
        <v>2500</v>
      </c>
      <c r="D91" s="47">
        <f t="shared" si="11"/>
        <v>5.1399999999999987E-3</v>
      </c>
      <c r="E91" s="26">
        <f t="shared" si="6"/>
        <v>22.487499999999994</v>
      </c>
      <c r="F91" s="26">
        <f t="shared" si="7"/>
        <v>2522.4875000000002</v>
      </c>
      <c r="G91" s="13">
        <f t="shared" si="12"/>
        <v>0.77565417840364581</v>
      </c>
      <c r="H91" s="26">
        <f t="shared" si="8"/>
        <v>1956.5779693459667</v>
      </c>
    </row>
    <row r="92" spans="1:8">
      <c r="A92" s="2">
        <v>35</v>
      </c>
      <c r="B92" s="26">
        <f t="shared" si="9"/>
        <v>12500</v>
      </c>
      <c r="C92" s="26">
        <f t="shared" si="10"/>
        <v>2500</v>
      </c>
      <c r="D92" s="47">
        <f t="shared" si="11"/>
        <v>5.1399999999999987E-3</v>
      </c>
      <c r="E92" s="26">
        <f t="shared" si="6"/>
        <v>19.274999999999995</v>
      </c>
      <c r="F92" s="26">
        <f t="shared" si="7"/>
        <v>2519.2750000000001</v>
      </c>
      <c r="G92" s="13">
        <f t="shared" si="12"/>
        <v>0.76988007781999579</v>
      </c>
      <c r="H92" s="26">
        <f t="shared" si="8"/>
        <v>1939.53963304997</v>
      </c>
    </row>
    <row r="93" spans="1:8">
      <c r="A93" s="2">
        <v>36</v>
      </c>
      <c r="B93" s="26">
        <f t="shared" si="9"/>
        <v>10000</v>
      </c>
      <c r="C93" s="26">
        <f t="shared" si="10"/>
        <v>2500</v>
      </c>
      <c r="D93" s="47">
        <f t="shared" si="11"/>
        <v>5.1399999999999987E-3</v>
      </c>
      <c r="E93" s="26">
        <f t="shared" si="6"/>
        <v>16.062499999999996</v>
      </c>
      <c r="F93" s="26">
        <f t="shared" si="7"/>
        <v>2516.0625</v>
      </c>
      <c r="G93" s="13">
        <f t="shared" si="12"/>
        <v>0.7641489606153804</v>
      </c>
      <c r="H93" s="26">
        <f t="shared" si="8"/>
        <v>1922.6465442183355</v>
      </c>
    </row>
    <row r="94" spans="1:8">
      <c r="A94" s="2">
        <v>37</v>
      </c>
      <c r="B94" s="26">
        <f t="shared" si="9"/>
        <v>7500</v>
      </c>
      <c r="C94" s="26">
        <f t="shared" si="10"/>
        <v>2500</v>
      </c>
      <c r="D94" s="47">
        <f t="shared" si="11"/>
        <v>5.1399999999999987E-3</v>
      </c>
      <c r="E94" s="26">
        <f t="shared" si="6"/>
        <v>12.849999999999996</v>
      </c>
      <c r="F94" s="26">
        <f t="shared" si="7"/>
        <v>2512.85</v>
      </c>
      <c r="G94" s="13">
        <f t="shared" si="12"/>
        <v>0.75846050681427335</v>
      </c>
      <c r="H94" s="26">
        <f t="shared" si="8"/>
        <v>1905.8974845482467</v>
      </c>
    </row>
    <row r="95" spans="1:8">
      <c r="A95" s="2">
        <v>38</v>
      </c>
      <c r="B95" s="26">
        <f t="shared" si="9"/>
        <v>5000</v>
      </c>
      <c r="C95" s="26">
        <f t="shared" si="10"/>
        <v>2500</v>
      </c>
      <c r="D95" s="47">
        <f t="shared" si="11"/>
        <v>5.1399999999999987E-3</v>
      </c>
      <c r="E95" s="26">
        <f t="shared" si="6"/>
        <v>9.6374999999999975</v>
      </c>
      <c r="F95" s="26">
        <f t="shared" si="7"/>
        <v>2509.6374999999998</v>
      </c>
      <c r="G95" s="13">
        <f t="shared" si="12"/>
        <v>0.75281439882310008</v>
      </c>
      <c r="H95" s="26">
        <f t="shared" si="8"/>
        <v>1889.2912458264077</v>
      </c>
    </row>
    <row r="96" spans="1:8">
      <c r="A96" s="2">
        <v>39</v>
      </c>
      <c r="B96" s="26">
        <f t="shared" si="9"/>
        <v>2500</v>
      </c>
      <c r="C96" s="26">
        <f t="shared" si="10"/>
        <v>2500</v>
      </c>
      <c r="D96" s="47">
        <f t="shared" si="11"/>
        <v>5.1399999999999987E-3</v>
      </c>
      <c r="E96" s="26">
        <f t="shared" si="6"/>
        <v>6.424999999999998</v>
      </c>
      <c r="F96" s="26">
        <f t="shared" si="7"/>
        <v>2506.4250000000002</v>
      </c>
      <c r="G96" s="13">
        <f t="shared" si="12"/>
        <v>0.74721032141250621</v>
      </c>
      <c r="H96" s="26">
        <f t="shared" si="8"/>
        <v>1872.8266298463409</v>
      </c>
    </row>
    <row r="97" spans="1:8">
      <c r="A97" s="2">
        <v>40</v>
      </c>
      <c r="B97" s="26">
        <f t="shared" si="9"/>
        <v>0</v>
      </c>
      <c r="C97" s="26">
        <f t="shared" si="10"/>
        <v>2500</v>
      </c>
      <c r="D97" s="47">
        <f t="shared" si="11"/>
        <v>5.1399999999999987E-3</v>
      </c>
      <c r="E97" s="26">
        <f t="shared" si="6"/>
        <v>3.212499999999999</v>
      </c>
      <c r="F97" s="26">
        <f t="shared" si="7"/>
        <v>2503.2125000000001</v>
      </c>
      <c r="G97" s="13">
        <f t="shared" si="12"/>
        <v>0.741647961699758</v>
      </c>
      <c r="H97" s="26">
        <f t="shared" si="8"/>
        <v>1856.5024483263555</v>
      </c>
    </row>
    <row r="98" spans="1:8">
      <c r="B98" s="26"/>
      <c r="C98" s="26"/>
    </row>
    <row r="99" spans="1:8">
      <c r="B99" s="26"/>
      <c r="C99" s="26"/>
      <c r="D99" s="6"/>
      <c r="E99" s="27" t="s">
        <v>27</v>
      </c>
      <c r="F99" s="26"/>
      <c r="G99" s="14" t="s">
        <v>47</v>
      </c>
      <c r="H99" s="28">
        <f>SUM(H58:H98)</f>
        <v>88495.907468266334</v>
      </c>
    </row>
    <row r="100" spans="1:8">
      <c r="B100" s="26"/>
      <c r="C100" s="26"/>
      <c r="D100" s="6"/>
      <c r="E100" s="27"/>
      <c r="F100" s="26"/>
      <c r="G100" s="13"/>
      <c r="H100" s="28"/>
    </row>
    <row r="101" spans="1:8">
      <c r="B101" s="26"/>
      <c r="C101" s="26"/>
      <c r="D101" s="6"/>
      <c r="E101" s="26"/>
      <c r="F101" s="26"/>
      <c r="G101" s="13"/>
    </row>
    <row r="102" spans="1:8">
      <c r="A102" s="7" t="s">
        <v>31</v>
      </c>
      <c r="B102" s="26"/>
      <c r="C102" s="26"/>
      <c r="D102" s="11" t="s">
        <v>47</v>
      </c>
      <c r="E102" s="26">
        <f>+H49</f>
        <v>102637.70424098469</v>
      </c>
      <c r="F102" s="27" t="s">
        <v>32</v>
      </c>
      <c r="G102" s="13"/>
    </row>
    <row r="103" spans="1:8">
      <c r="A103" s="7" t="s">
        <v>33</v>
      </c>
      <c r="B103" s="26"/>
      <c r="C103" s="26"/>
      <c r="D103" s="11" t="s">
        <v>47</v>
      </c>
      <c r="E103" s="26">
        <f>+H99</f>
        <v>88495.907468266334</v>
      </c>
      <c r="F103" s="27" t="s">
        <v>34</v>
      </c>
      <c r="G103" s="13"/>
    </row>
    <row r="104" spans="1:8">
      <c r="D104" s="15"/>
      <c r="E104" s="29" t="s">
        <v>35</v>
      </c>
    </row>
    <row r="105" spans="1:8">
      <c r="B105" s="146" t="s">
        <v>36</v>
      </c>
      <c r="C105" s="147"/>
      <c r="D105" s="15" t="s">
        <v>47</v>
      </c>
      <c r="E105" s="28">
        <f>E102-E103</f>
        <v>14141.796772718357</v>
      </c>
      <c r="F105" s="24"/>
      <c r="G105" s="30"/>
      <c r="H105" s="20"/>
    </row>
    <row r="106" spans="1:8">
      <c r="B106" s="146" t="s">
        <v>36</v>
      </c>
      <c r="C106" s="147"/>
      <c r="D106" s="15" t="s">
        <v>48</v>
      </c>
      <c r="E106" s="31">
        <f>+E105/E102</f>
        <v>0.13778364273926674</v>
      </c>
      <c r="F106" s="37" t="s">
        <v>51</v>
      </c>
      <c r="G106" s="16"/>
      <c r="H106" s="20"/>
    </row>
    <row r="107" spans="1:8" ht="15.75" thickBot="1"/>
    <row r="108" spans="1:8" ht="15.75" thickBot="1">
      <c r="C108" s="32" t="s">
        <v>45</v>
      </c>
      <c r="D108" s="17"/>
      <c r="E108" s="18">
        <f>+E105</f>
        <v>14141.796772718357</v>
      </c>
      <c r="F108" s="19" t="s">
        <v>37</v>
      </c>
    </row>
    <row r="110" spans="1:8">
      <c r="A110" s="1" t="s">
        <v>38</v>
      </c>
      <c r="C110" s="20" t="s">
        <v>64</v>
      </c>
      <c r="E110" s="33"/>
    </row>
    <row r="111" spans="1:8">
      <c r="A111" s="1" t="s">
        <v>39</v>
      </c>
      <c r="B111" s="34" t="s">
        <v>65</v>
      </c>
    </row>
    <row r="112" spans="1:8">
      <c r="B112" s="27" t="s">
        <v>40</v>
      </c>
    </row>
    <row r="113" spans="1:6">
      <c r="A113" s="1" t="s">
        <v>41</v>
      </c>
      <c r="B113" s="27" t="s">
        <v>53</v>
      </c>
      <c r="F113" s="51">
        <f>+CALCOLO!B2</f>
        <v>100000</v>
      </c>
    </row>
    <row r="114" spans="1:6">
      <c r="A114" s="1" t="s">
        <v>42</v>
      </c>
      <c r="B114" s="35" t="s">
        <v>54</v>
      </c>
      <c r="F114" s="52">
        <f>CALCOLO!B4+CALCOLO!B6</f>
        <v>3.5699999999999996E-2</v>
      </c>
    </row>
    <row r="115" spans="1:6">
      <c r="A115" s="1" t="s">
        <v>43</v>
      </c>
      <c r="B115" s="27" t="s">
        <v>52</v>
      </c>
      <c r="F115" s="38">
        <f>+F113*C116</f>
        <v>80000</v>
      </c>
    </row>
    <row r="116" spans="1:6">
      <c r="B116" s="35" t="s">
        <v>57</v>
      </c>
      <c r="C116" s="53">
        <f>+CALCOLO!B3</f>
        <v>0.8</v>
      </c>
      <c r="D116" s="44" t="s">
        <v>56</v>
      </c>
      <c r="E116" s="39">
        <v>0</v>
      </c>
    </row>
    <row r="117" spans="1:6">
      <c r="B117" s="35" t="s">
        <v>58</v>
      </c>
      <c r="C117" s="43">
        <f>100%-C116</f>
        <v>0.19999999999999996</v>
      </c>
      <c r="D117" s="44" t="s">
        <v>56</v>
      </c>
      <c r="E117" s="52">
        <f>+CALCOLO!B5+CALCOLO!B6</f>
        <v>2.5700000000000001E-2</v>
      </c>
      <c r="F117" s="42" t="s">
        <v>62</v>
      </c>
    </row>
    <row r="118" spans="1:6">
      <c r="A118" s="1" t="s">
        <v>44</v>
      </c>
      <c r="B118" s="35" t="s">
        <v>55</v>
      </c>
      <c r="D118" s="40">
        <f ca="1">TODAY()</f>
        <v>41991</v>
      </c>
      <c r="E118" s="39">
        <f>(+E117*C117)+(E116*C116)</f>
        <v>5.1399999999999987E-3</v>
      </c>
    </row>
    <row r="119" spans="1:6">
      <c r="D119" s="41"/>
    </row>
    <row r="122" spans="1:6">
      <c r="E122" s="45"/>
    </row>
  </sheetData>
  <mergeCells count="2">
    <mergeCell ref="B105:C105"/>
    <mergeCell ref="B106:C106"/>
  </mergeCells>
  <phoneticPr fontId="0" type="noConversion"/>
  <hyperlinks>
    <hyperlink ref="A2" r:id="rId1" tooltip="Tasso di rif. UE"/>
    <hyperlink ref="A52" r:id="rId2"/>
  </hyperlinks>
  <pageMargins left="0.78740157480314965" right="0.78740157480314965" top="0.59055118110236227" bottom="0.59055118110236227" header="0.31496062992125984" footer="0.51181102362204722"/>
  <pageSetup paperSize="9" scale="44" orientation="portrait" r:id="rId3"/>
  <headerFooter alignWithMargins="0">
    <oddHeader>&amp;C&amp;"Times New Roman,Normale"&amp;11Calcolo ESL e de minimis  al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I162"/>
  <sheetViews>
    <sheetView topLeftCell="A124" workbookViewId="0">
      <selection activeCell="G151" sqref="G151"/>
    </sheetView>
  </sheetViews>
  <sheetFormatPr defaultColWidth="12.5703125" defaultRowHeight="1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>
      <c r="A1" s="1" t="s">
        <v>1</v>
      </c>
    </row>
    <row r="2" spans="1:8">
      <c r="A2" s="36" t="s">
        <v>49</v>
      </c>
    </row>
    <row r="3" spans="1:8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>
      <c r="A6" s="4" t="s">
        <v>23</v>
      </c>
      <c r="B6" s="23" t="s">
        <v>24</v>
      </c>
      <c r="D6" s="4" t="s">
        <v>25</v>
      </c>
      <c r="H6" s="23" t="s">
        <v>26</v>
      </c>
    </row>
    <row r="7" spans="1:8">
      <c r="A7" s="4"/>
      <c r="B7" s="55">
        <f>+F153</f>
        <v>100000</v>
      </c>
      <c r="D7" s="4"/>
      <c r="H7" s="23"/>
    </row>
    <row r="8" spans="1:8">
      <c r="A8" s="5">
        <v>1</v>
      </c>
      <c r="B8" s="26">
        <f>+B7-C8</f>
        <v>98333.333333333328</v>
      </c>
      <c r="C8" s="26">
        <f>+B7/60</f>
        <v>1666.6666666666667</v>
      </c>
      <c r="D8" s="46">
        <f>+F154</f>
        <v>3.5699999999999996E-2</v>
      </c>
      <c r="E8" s="26">
        <f t="shared" ref="E8:E47" si="0">(B7*D8)/4</f>
        <v>892.49999999999989</v>
      </c>
      <c r="F8" s="26">
        <f t="shared" ref="F8:F47" si="1">E8+C8</f>
        <v>2559.1666666666665</v>
      </c>
      <c r="G8" s="13">
        <f>POWER((1/((1+((D8-CALCOLO!$B$6+1%)/4)*1))),A8)</f>
        <v>0.99255583126550861</v>
      </c>
      <c r="H8" s="26">
        <f t="shared" ref="H8:H47" si="2">F8*G8</f>
        <v>2540.115798180314</v>
      </c>
    </row>
    <row r="9" spans="1:8">
      <c r="A9" s="5">
        <v>2</v>
      </c>
      <c r="B9" s="26">
        <f t="shared" ref="B9:B47" si="3">+B8-C8</f>
        <v>96666.666666666657</v>
      </c>
      <c r="C9" s="26">
        <f t="shared" ref="C9:D47" si="4">+C8</f>
        <v>1666.6666666666667</v>
      </c>
      <c r="D9" s="46">
        <f t="shared" si="4"/>
        <v>3.5699999999999996E-2</v>
      </c>
      <c r="E9" s="26">
        <f t="shared" si="0"/>
        <v>877.62499999999989</v>
      </c>
      <c r="F9" s="26">
        <f t="shared" si="1"/>
        <v>2544.2916666666665</v>
      </c>
      <c r="G9" s="13">
        <f>POWER((1/((1+((D9-CALCOLO!$B$6+1%)/4)*1))),A9)</f>
        <v>0.98516707817916482</v>
      </c>
      <c r="H9" s="26">
        <f t="shared" si="2"/>
        <v>2506.5523872855974</v>
      </c>
    </row>
    <row r="10" spans="1:8">
      <c r="A10" s="5">
        <v>3</v>
      </c>
      <c r="B10" s="26">
        <f t="shared" si="3"/>
        <v>94999.999999999985</v>
      </c>
      <c r="C10" s="26">
        <f t="shared" si="4"/>
        <v>1666.6666666666667</v>
      </c>
      <c r="D10" s="46">
        <f t="shared" si="4"/>
        <v>3.5699999999999996E-2</v>
      </c>
      <c r="E10" s="26">
        <f t="shared" si="0"/>
        <v>862.74999999999977</v>
      </c>
      <c r="F10" s="26">
        <f t="shared" si="1"/>
        <v>2529.4166666666665</v>
      </c>
      <c r="G10" s="13">
        <f>POWER((1/((1+((D10-CALCOLO!$B$6+1%)/4)*1))),A10)</f>
        <v>0.97783332821753322</v>
      </c>
      <c r="H10" s="26">
        <f t="shared" si="2"/>
        <v>2473.3479176155652</v>
      </c>
    </row>
    <row r="11" spans="1:8">
      <c r="A11" s="5">
        <v>4</v>
      </c>
      <c r="B11" s="26">
        <f t="shared" si="3"/>
        <v>93333.333333333314</v>
      </c>
      <c r="C11" s="26">
        <f t="shared" si="4"/>
        <v>1666.6666666666667</v>
      </c>
      <c r="D11" s="46">
        <f t="shared" si="4"/>
        <v>3.5699999999999996E-2</v>
      </c>
      <c r="E11" s="26">
        <f t="shared" si="0"/>
        <v>847.87499999999977</v>
      </c>
      <c r="F11" s="26">
        <f t="shared" si="1"/>
        <v>2514.5416666666665</v>
      </c>
      <c r="G11" s="13">
        <f>POWER((1/((1+((D11-CALCOLO!$B$6+1%)/4)*1))),A11)</f>
        <v>0.9705541719280727</v>
      </c>
      <c r="H11" s="26">
        <f t="shared" si="2"/>
        <v>2440.4989050703025</v>
      </c>
    </row>
    <row r="12" spans="1:8">
      <c r="A12" s="5">
        <v>5</v>
      </c>
      <c r="B12" s="26">
        <f t="shared" si="3"/>
        <v>91666.666666666642</v>
      </c>
      <c r="C12" s="26">
        <f t="shared" si="4"/>
        <v>1666.6666666666667</v>
      </c>
      <c r="D12" s="46">
        <f t="shared" si="4"/>
        <v>3.5699999999999996E-2</v>
      </c>
      <c r="E12" s="26">
        <f t="shared" si="0"/>
        <v>832.99999999999977</v>
      </c>
      <c r="F12" s="26">
        <f t="shared" si="1"/>
        <v>2499.6666666666665</v>
      </c>
      <c r="G12" s="13">
        <f>POWER((1/((1+((D12-CALCOLO!$B$6+1%)/4)*1))),A12)</f>
        <v>0.96332920290627555</v>
      </c>
      <c r="H12" s="26">
        <f t="shared" si="2"/>
        <v>2408.0018975313865</v>
      </c>
    </row>
    <row r="13" spans="1:8">
      <c r="A13" s="5">
        <v>6</v>
      </c>
      <c r="B13" s="26">
        <f t="shared" si="3"/>
        <v>89999.999999999971</v>
      </c>
      <c r="C13" s="26">
        <f t="shared" si="4"/>
        <v>1666.6666666666667</v>
      </c>
      <c r="D13" s="46">
        <f t="shared" si="4"/>
        <v>3.5699999999999996E-2</v>
      </c>
      <c r="E13" s="26">
        <f t="shared" si="0"/>
        <v>818.12499999999966</v>
      </c>
      <c r="F13" s="26">
        <f t="shared" si="1"/>
        <v>2484.7916666666665</v>
      </c>
      <c r="G13" s="13">
        <f>POWER((1/((1+((D13-CALCOLO!$B$6+1%)/4)*1))),A13)</f>
        <v>0.95615801777297815</v>
      </c>
      <c r="H13" s="26">
        <f t="shared" si="2"/>
        <v>2375.8534745788147</v>
      </c>
    </row>
    <row r="14" spans="1:8">
      <c r="A14" s="5">
        <v>7</v>
      </c>
      <c r="B14" s="26">
        <f t="shared" si="3"/>
        <v>88333.333333333299</v>
      </c>
      <c r="C14" s="26">
        <f t="shared" si="4"/>
        <v>1666.6666666666667</v>
      </c>
      <c r="D14" s="46">
        <f t="shared" si="4"/>
        <v>3.5699999999999996E-2</v>
      </c>
      <c r="E14" s="26">
        <f t="shared" si="0"/>
        <v>803.24999999999966</v>
      </c>
      <c r="F14" s="26">
        <f t="shared" si="1"/>
        <v>2469.9166666666665</v>
      </c>
      <c r="G14" s="13">
        <f>POWER((1/((1+((D14-CALCOLO!$B$6+1%)/4)*1))),A14)</f>
        <v>0.94904021615183931</v>
      </c>
      <c r="H14" s="26">
        <f t="shared" si="2"/>
        <v>2344.0502472103635</v>
      </c>
    </row>
    <row r="15" spans="1:8">
      <c r="A15" s="5">
        <v>8</v>
      </c>
      <c r="B15" s="26">
        <f t="shared" si="3"/>
        <v>86666.666666666628</v>
      </c>
      <c r="C15" s="26">
        <f t="shared" si="4"/>
        <v>1666.6666666666667</v>
      </c>
      <c r="D15" s="46">
        <f t="shared" si="4"/>
        <v>3.5699999999999996E-2</v>
      </c>
      <c r="E15" s="26">
        <f t="shared" si="0"/>
        <v>788.37499999999955</v>
      </c>
      <c r="F15" s="26">
        <f t="shared" si="1"/>
        <v>2455.0416666666661</v>
      </c>
      <c r="G15" s="13">
        <f>POWER((1/((1+((D15-CALCOLO!$B$6+1%)/4)*1))),A15)</f>
        <v>0.94197540064698693</v>
      </c>
      <c r="H15" s="26">
        <f t="shared" si="2"/>
        <v>2312.5888575633794</v>
      </c>
    </row>
    <row r="16" spans="1:8">
      <c r="A16" s="5">
        <v>9</v>
      </c>
      <c r="B16" s="26">
        <f t="shared" si="3"/>
        <v>84999.999999999956</v>
      </c>
      <c r="C16" s="26">
        <f t="shared" si="4"/>
        <v>1666.6666666666667</v>
      </c>
      <c r="D16" s="46">
        <f t="shared" si="4"/>
        <v>3.5699999999999996E-2</v>
      </c>
      <c r="E16" s="26">
        <f t="shared" si="0"/>
        <v>773.49999999999955</v>
      </c>
      <c r="F16" s="26">
        <f t="shared" si="1"/>
        <v>2440.1666666666661</v>
      </c>
      <c r="G16" s="13">
        <f>POWER((1/((1+((D16-CALCOLO!$B$6+1%)/4)*1))),A16)</f>
        <v>0.93496317682083063</v>
      </c>
      <c r="H16" s="26">
        <f t="shared" si="2"/>
        <v>2281.465978638963</v>
      </c>
    </row>
    <row r="17" spans="1:8">
      <c r="A17" s="5">
        <v>10</v>
      </c>
      <c r="B17" s="26">
        <f t="shared" si="3"/>
        <v>83333.333333333285</v>
      </c>
      <c r="C17" s="26">
        <f t="shared" si="4"/>
        <v>1666.6666666666667</v>
      </c>
      <c r="D17" s="46">
        <f t="shared" si="4"/>
        <v>3.5699999999999996E-2</v>
      </c>
      <c r="E17" s="26">
        <f t="shared" si="0"/>
        <v>758.62499999999955</v>
      </c>
      <c r="F17" s="26">
        <f t="shared" si="1"/>
        <v>2425.2916666666661</v>
      </c>
      <c r="G17" s="13">
        <f>POWER((1/((1+((D17-CALCOLO!$B$6+1%)/4)*1))),A17)</f>
        <v>0.9280031531720403</v>
      </c>
      <c r="H17" s="26">
        <f t="shared" si="2"/>
        <v>2250.6783140285388</v>
      </c>
    </row>
    <row r="18" spans="1:8">
      <c r="A18" s="5">
        <v>11</v>
      </c>
      <c r="B18" s="26">
        <f t="shared" si="3"/>
        <v>81666.666666666613</v>
      </c>
      <c r="C18" s="26">
        <f t="shared" si="4"/>
        <v>1666.6666666666667</v>
      </c>
      <c r="D18" s="46">
        <f t="shared" si="4"/>
        <v>3.5699999999999996E-2</v>
      </c>
      <c r="E18" s="26">
        <f t="shared" si="0"/>
        <v>743.74999999999943</v>
      </c>
      <c r="F18" s="26">
        <f t="shared" si="1"/>
        <v>2410.4166666666661</v>
      </c>
      <c r="G18" s="13">
        <f>POWER((1/((1+((D18-CALCOLO!$B$6+1%)/4)*1))),A18)</f>
        <v>0.9210949411136875</v>
      </c>
      <c r="H18" s="26">
        <f t="shared" si="2"/>
        <v>2220.2225976427835</v>
      </c>
    </row>
    <row r="19" spans="1:8">
      <c r="A19" s="5">
        <v>12</v>
      </c>
      <c r="B19" s="26">
        <f t="shared" si="3"/>
        <v>79999.999999999942</v>
      </c>
      <c r="C19" s="26">
        <f t="shared" si="4"/>
        <v>1666.6666666666667</v>
      </c>
      <c r="D19" s="46">
        <f t="shared" si="4"/>
        <v>3.5699999999999996E-2</v>
      </c>
      <c r="E19" s="26">
        <f t="shared" si="0"/>
        <v>728.87499999999943</v>
      </c>
      <c r="F19" s="26">
        <f t="shared" si="1"/>
        <v>2395.5416666666661</v>
      </c>
      <c r="G19" s="13">
        <f>POWER((1/((1+((D19-CALCOLO!$B$6+1%)/4)*1))),A19)</f>
        <v>0.91423815495155092</v>
      </c>
      <c r="H19" s="26">
        <f t="shared" si="2"/>
        <v>2190.0955934428962</v>
      </c>
    </row>
    <row r="20" spans="1:8">
      <c r="A20" s="5">
        <v>13</v>
      </c>
      <c r="B20" s="26">
        <f t="shared" si="3"/>
        <v>78333.33333333327</v>
      </c>
      <c r="C20" s="26">
        <f t="shared" si="4"/>
        <v>1666.6666666666667</v>
      </c>
      <c r="D20" s="46">
        <f t="shared" si="4"/>
        <v>3.5699999999999996E-2</v>
      </c>
      <c r="E20" s="26">
        <f t="shared" si="0"/>
        <v>713.99999999999943</v>
      </c>
      <c r="F20" s="26">
        <f t="shared" si="1"/>
        <v>2380.6666666666661</v>
      </c>
      <c r="G20" s="13">
        <f>POWER((1/((1+((D20-CALCOLO!$B$6+1%)/4)*1))),A20)</f>
        <v>0.9074324118625815</v>
      </c>
      <c r="H20" s="26">
        <f t="shared" si="2"/>
        <v>2160.2940951741853</v>
      </c>
    </row>
    <row r="21" spans="1:8">
      <c r="A21" s="5">
        <v>14</v>
      </c>
      <c r="B21" s="26">
        <f t="shared" si="3"/>
        <v>76666.666666666599</v>
      </c>
      <c r="C21" s="26">
        <f t="shared" si="4"/>
        <v>1666.6666666666667</v>
      </c>
      <c r="D21" s="46">
        <f t="shared" si="4"/>
        <v>3.5699999999999996E-2</v>
      </c>
      <c r="E21" s="26">
        <f t="shared" si="0"/>
        <v>699.12499999999932</v>
      </c>
      <c r="F21" s="26">
        <f t="shared" si="1"/>
        <v>2365.7916666666661</v>
      </c>
      <c r="G21" s="13">
        <f>POWER((1/((1+((D21-CALCOLO!$B$6+1%)/4)*1))),A21)</f>
        <v>0.90067733187352994</v>
      </c>
      <c r="H21" s="26">
        <f t="shared" si="2"/>
        <v>2130.8149261019644</v>
      </c>
    </row>
    <row r="22" spans="1:8">
      <c r="A22" s="5">
        <v>15</v>
      </c>
      <c r="B22" s="26">
        <f t="shared" si="3"/>
        <v>74999.999999999927</v>
      </c>
      <c r="C22" s="26">
        <f t="shared" si="4"/>
        <v>1666.6666666666667</v>
      </c>
      <c r="D22" s="46">
        <f t="shared" si="4"/>
        <v>3.5699999999999996E-2</v>
      </c>
      <c r="E22" s="26">
        <f t="shared" si="0"/>
        <v>684.24999999999932</v>
      </c>
      <c r="F22" s="26">
        <f t="shared" si="1"/>
        <v>2350.9166666666661</v>
      </c>
      <c r="G22" s="13">
        <f>POWER((1/((1+((D22-CALCOLO!$B$6+1%)/4)*1))),A22)</f>
        <v>0.89397253783973196</v>
      </c>
      <c r="H22" s="26">
        <f t="shared" si="2"/>
        <v>2101.6549387497225</v>
      </c>
    </row>
    <row r="23" spans="1:8">
      <c r="A23" s="2">
        <v>16</v>
      </c>
      <c r="B23" s="26">
        <f t="shared" si="3"/>
        <v>73333.333333333256</v>
      </c>
      <c r="C23" s="26">
        <f t="shared" si="4"/>
        <v>1666.6666666666667</v>
      </c>
      <c r="D23" s="46">
        <f t="shared" si="4"/>
        <v>3.5699999999999996E-2</v>
      </c>
      <c r="E23" s="26">
        <f t="shared" si="0"/>
        <v>669.37499999999932</v>
      </c>
      <c r="F23" s="26">
        <f t="shared" si="1"/>
        <v>2336.0416666666661</v>
      </c>
      <c r="G23" s="13">
        <f>POWER((1/((1+((D23-CALCOLO!$B$6+1%)/4)*1))),A23)</f>
        <v>0.8873176554240515</v>
      </c>
      <c r="H23" s="26">
        <f t="shared" si="2"/>
        <v>2072.8110146395597</v>
      </c>
    </row>
    <row r="24" spans="1:8">
      <c r="A24" s="2">
        <v>17</v>
      </c>
      <c r="B24" s="26">
        <f t="shared" si="3"/>
        <v>71666.666666666584</v>
      </c>
      <c r="C24" s="26">
        <f t="shared" si="4"/>
        <v>1666.6666666666667</v>
      </c>
      <c r="D24" s="46">
        <f t="shared" si="4"/>
        <v>3.5699999999999996E-2</v>
      </c>
      <c r="E24" s="26">
        <f t="shared" si="0"/>
        <v>654.4999999999992</v>
      </c>
      <c r="F24" s="26">
        <f t="shared" si="1"/>
        <v>2321.1666666666661</v>
      </c>
      <c r="G24" s="13">
        <f>POWER((1/((1+((D24-CALCOLO!$B$6+1%)/4)*1))),A24)</f>
        <v>0.88071231307598152</v>
      </c>
      <c r="H24" s="26">
        <f t="shared" si="2"/>
        <v>2044.2800640348653</v>
      </c>
    </row>
    <row r="25" spans="1:8">
      <c r="A25" s="2">
        <v>18</v>
      </c>
      <c r="B25" s="26">
        <f t="shared" si="3"/>
        <v>69999.999999999913</v>
      </c>
      <c r="C25" s="26">
        <f t="shared" si="4"/>
        <v>1666.6666666666667</v>
      </c>
      <c r="D25" s="46">
        <f t="shared" si="4"/>
        <v>3.5699999999999996E-2</v>
      </c>
      <c r="E25" s="26">
        <f t="shared" si="0"/>
        <v>639.6249999999992</v>
      </c>
      <c r="F25" s="26">
        <f t="shared" si="1"/>
        <v>2306.2916666666661</v>
      </c>
      <c r="G25" s="13">
        <f>POWER((1/((1+((D25-CALCOLO!$B$6+1%)/4)*1))),A25)</f>
        <v>0.87415614201089975</v>
      </c>
      <c r="H25" s="26">
        <f t="shared" si="2"/>
        <v>2016.0590256852208</v>
      </c>
    </row>
    <row r="26" spans="1:8">
      <c r="A26" s="2">
        <v>19</v>
      </c>
      <c r="B26" s="26">
        <f t="shared" si="3"/>
        <v>68333.333333333241</v>
      </c>
      <c r="C26" s="26">
        <f t="shared" si="4"/>
        <v>1666.6666666666667</v>
      </c>
      <c r="D26" s="46">
        <f t="shared" si="4"/>
        <v>3.5699999999999996E-2</v>
      </c>
      <c r="E26" s="26">
        <f t="shared" si="0"/>
        <v>624.74999999999909</v>
      </c>
      <c r="F26" s="26">
        <f t="shared" si="1"/>
        <v>2291.4166666666661</v>
      </c>
      <c r="G26" s="13">
        <f>POWER((1/((1+((D26-CALCOLO!$B$6+1%)/4)*1))),A26)</f>
        <v>0.86764877618947855</v>
      </c>
      <c r="H26" s="26">
        <f t="shared" si="2"/>
        <v>1988.1448665735072</v>
      </c>
    </row>
    <row r="27" spans="1:8">
      <c r="A27" s="2">
        <v>20</v>
      </c>
      <c r="B27" s="26">
        <f t="shared" si="3"/>
        <v>66666.66666666657</v>
      </c>
      <c r="C27" s="26">
        <f t="shared" si="4"/>
        <v>1666.6666666666667</v>
      </c>
      <c r="D27" s="46">
        <f t="shared" si="4"/>
        <v>3.5699999999999996E-2</v>
      </c>
      <c r="E27" s="26">
        <f t="shared" si="0"/>
        <v>609.87499999999909</v>
      </c>
      <c r="F27" s="26">
        <f t="shared" si="1"/>
        <v>2276.5416666666661</v>
      </c>
      <c r="G27" s="13">
        <f>POWER((1/((1+((D27-CALCOLO!$B$6+1%)/4)*1))),A27)</f>
        <v>0.8611898522972492</v>
      </c>
      <c r="H27" s="26">
        <f t="shared" si="2"/>
        <v>1960.5345816651998</v>
      </c>
    </row>
    <row r="28" spans="1:8">
      <c r="A28" s="2">
        <v>21</v>
      </c>
      <c r="B28" s="26">
        <f t="shared" si="3"/>
        <v>64999.999999999905</v>
      </c>
      <c r="C28" s="26">
        <f t="shared" si="4"/>
        <v>1666.6666666666667</v>
      </c>
      <c r="D28" s="46">
        <f t="shared" si="4"/>
        <v>3.5699999999999996E-2</v>
      </c>
      <c r="E28" s="26">
        <f t="shared" si="0"/>
        <v>594.99999999999909</v>
      </c>
      <c r="F28" s="26">
        <f t="shared" si="1"/>
        <v>2261.6666666666661</v>
      </c>
      <c r="G28" s="13">
        <f>POWER((1/((1+((D28-CALCOLO!$B$6+1%)/4)*1))),A28)</f>
        <v>0.85477900972431675</v>
      </c>
      <c r="H28" s="26">
        <f t="shared" si="2"/>
        <v>1933.2251936598293</v>
      </c>
    </row>
    <row r="29" spans="1:8">
      <c r="A29" s="2">
        <v>22</v>
      </c>
      <c r="B29" s="26">
        <f t="shared" si="3"/>
        <v>63333.333333333241</v>
      </c>
      <c r="C29" s="26">
        <f t="shared" si="4"/>
        <v>1666.6666666666667</v>
      </c>
      <c r="D29" s="46">
        <f t="shared" si="4"/>
        <v>3.5699999999999996E-2</v>
      </c>
      <c r="E29" s="26">
        <f t="shared" si="0"/>
        <v>580.12499999999909</v>
      </c>
      <c r="F29" s="26">
        <f t="shared" si="1"/>
        <v>2246.7916666666661</v>
      </c>
      <c r="G29" s="13">
        <f>POWER((1/((1+((D29-CALCOLO!$B$6+1%)/4)*1))),A29)</f>
        <v>0.84841589054522759</v>
      </c>
      <c r="H29" s="26">
        <f t="shared" si="2"/>
        <v>1906.2137527445957</v>
      </c>
    </row>
    <row r="30" spans="1:8">
      <c r="A30" s="2">
        <v>23</v>
      </c>
      <c r="B30" s="26">
        <f t="shared" si="3"/>
        <v>61666.666666666577</v>
      </c>
      <c r="C30" s="26">
        <f t="shared" si="4"/>
        <v>1666.6666666666667</v>
      </c>
      <c r="D30" s="46">
        <f t="shared" si="4"/>
        <v>3.5699999999999996E-2</v>
      </c>
      <c r="E30" s="26">
        <f t="shared" si="0"/>
        <v>565.24999999999909</v>
      </c>
      <c r="F30" s="26">
        <f t="shared" si="1"/>
        <v>2231.9166666666661</v>
      </c>
      <c r="G30" s="13">
        <f>POWER((1/((1+((D30-CALCOLO!$B$6+1%)/4)*1))),A30)</f>
        <v>0.8421001394989851</v>
      </c>
      <c r="H30" s="26">
        <f t="shared" si="2"/>
        <v>1879.4973363501092</v>
      </c>
    </row>
    <row r="31" spans="1:8">
      <c r="A31" s="2">
        <v>24</v>
      </c>
      <c r="B31" s="26">
        <f t="shared" si="3"/>
        <v>59999.999999999913</v>
      </c>
      <c r="C31" s="26">
        <f t="shared" si="4"/>
        <v>1666.6666666666667</v>
      </c>
      <c r="D31" s="46">
        <f t="shared" si="4"/>
        <v>3.5699999999999996E-2</v>
      </c>
      <c r="E31" s="26">
        <f t="shared" si="0"/>
        <v>550.37499999999909</v>
      </c>
      <c r="F31" s="26">
        <f t="shared" si="1"/>
        <v>2217.0416666666661</v>
      </c>
      <c r="G31" s="13">
        <f>POWER((1/((1+((D31-CALCOLO!$B$6+1%)/4)*1))),A31)</f>
        <v>0.83583140396921596</v>
      </c>
      <c r="H31" s="26">
        <f t="shared" si="2"/>
        <v>1853.07304890825</v>
      </c>
    </row>
    <row r="32" spans="1:8">
      <c r="A32" s="2">
        <v>25</v>
      </c>
      <c r="B32" s="26">
        <f t="shared" si="3"/>
        <v>58333.333333333248</v>
      </c>
      <c r="C32" s="26">
        <f t="shared" si="4"/>
        <v>1666.6666666666667</v>
      </c>
      <c r="D32" s="46">
        <f t="shared" si="4"/>
        <v>3.5699999999999996E-2</v>
      </c>
      <c r="E32" s="26">
        <f t="shared" si="0"/>
        <v>535.4999999999992</v>
      </c>
      <c r="F32" s="26">
        <f t="shared" si="1"/>
        <v>2202.1666666666661</v>
      </c>
      <c r="G32" s="13">
        <f>POWER((1/((1+((D32-CALCOLO!$B$6+1%)/4)*1))),A32)</f>
        <v>0.82960933396448233</v>
      </c>
      <c r="H32" s="26">
        <f t="shared" si="2"/>
        <v>1826.9380216121169</v>
      </c>
    </row>
    <row r="33" spans="1:8">
      <c r="A33" s="2">
        <v>26</v>
      </c>
      <c r="B33" s="26">
        <f t="shared" si="3"/>
        <v>56666.666666666584</v>
      </c>
      <c r="C33" s="26">
        <f t="shared" si="4"/>
        <v>1666.6666666666667</v>
      </c>
      <c r="D33" s="46">
        <f t="shared" si="4"/>
        <v>3.5699999999999996E-2</v>
      </c>
      <c r="E33" s="26">
        <f t="shared" si="0"/>
        <v>520.6249999999992</v>
      </c>
      <c r="F33" s="26">
        <f t="shared" si="1"/>
        <v>2187.2916666666661</v>
      </c>
      <c r="G33" s="13">
        <f>POWER((1/((1+((D33-CALCOLO!$B$6+1%)/4)*1))),A33)</f>
        <v>0.82343358209874173</v>
      </c>
      <c r="H33" s="26">
        <f t="shared" si="2"/>
        <v>1801.0894121780598</v>
      </c>
    </row>
    <row r="34" spans="1:8">
      <c r="A34" s="2">
        <v>27</v>
      </c>
      <c r="B34" s="26">
        <f t="shared" si="3"/>
        <v>54999.99999999992</v>
      </c>
      <c r="C34" s="26">
        <f t="shared" si="4"/>
        <v>1666.6666666666667</v>
      </c>
      <c r="D34" s="46">
        <f t="shared" si="4"/>
        <v>3.5699999999999996E-2</v>
      </c>
      <c r="E34" s="26">
        <f t="shared" si="0"/>
        <v>505.7499999999992</v>
      </c>
      <c r="F34" s="26">
        <f t="shared" si="1"/>
        <v>2172.4166666666661</v>
      </c>
      <c r="G34" s="13">
        <f>POWER((1/((1+((D34-CALCOLO!$B$6+1%)/4)*1))),A34)</f>
        <v>0.81730380357195198</v>
      </c>
      <c r="H34" s="26">
        <f t="shared" si="2"/>
        <v>1775.5244046097675</v>
      </c>
    </row>
    <row r="35" spans="1:8">
      <c r="A35" s="2">
        <v>28</v>
      </c>
      <c r="B35" s="26">
        <f t="shared" si="3"/>
        <v>53333.333333333256</v>
      </c>
      <c r="C35" s="26">
        <f t="shared" si="4"/>
        <v>1666.6666666666667</v>
      </c>
      <c r="D35" s="46">
        <f t="shared" si="4"/>
        <v>3.5699999999999996E-2</v>
      </c>
      <c r="E35" s="26">
        <f t="shared" si="0"/>
        <v>490.8749999999992</v>
      </c>
      <c r="F35" s="26">
        <f t="shared" si="1"/>
        <v>2157.5416666666661</v>
      </c>
      <c r="G35" s="13">
        <f>POWER((1/((1+((D35-CALCOLO!$B$6+1%)/4)*1))),A35)</f>
        <v>0.81121965615082081</v>
      </c>
      <c r="H35" s="26">
        <f t="shared" si="2"/>
        <v>1750.2402089644017</v>
      </c>
    </row>
    <row r="36" spans="1:8">
      <c r="A36" s="2">
        <v>29</v>
      </c>
      <c r="B36" s="26">
        <f t="shared" si="3"/>
        <v>51666.666666666591</v>
      </c>
      <c r="C36" s="26">
        <f t="shared" si="4"/>
        <v>1666.6666666666667</v>
      </c>
      <c r="D36" s="46">
        <f t="shared" si="4"/>
        <v>3.5699999999999996E-2</v>
      </c>
      <c r="E36" s="26">
        <f t="shared" si="0"/>
        <v>475.99999999999926</v>
      </c>
      <c r="F36" s="26">
        <f t="shared" si="1"/>
        <v>2142.6666666666661</v>
      </c>
      <c r="G36" s="13">
        <f>POWER((1/((1+((D36-CALCOLO!$B$6+1%)/4)*1))),A36)</f>
        <v>0.80518080014969806</v>
      </c>
      <c r="H36" s="26">
        <f t="shared" si="2"/>
        <v>1725.2340611207526</v>
      </c>
    </row>
    <row r="37" spans="1:8">
      <c r="A37" s="2">
        <v>30</v>
      </c>
      <c r="B37" s="26">
        <f t="shared" si="3"/>
        <v>49999.999999999927</v>
      </c>
      <c r="C37" s="26">
        <f t="shared" si="4"/>
        <v>1666.6666666666667</v>
      </c>
      <c r="D37" s="46">
        <f t="shared" si="4"/>
        <v>3.5699999999999996E-2</v>
      </c>
      <c r="E37" s="26">
        <f t="shared" si="0"/>
        <v>461.12499999999926</v>
      </c>
      <c r="F37" s="26">
        <f t="shared" si="1"/>
        <v>2127.7916666666661</v>
      </c>
      <c r="G37" s="13">
        <f>POWER((1/((1+((D37-CALCOLO!$B$6+1%)/4)*1))),A37)</f>
        <v>0.79918689841161095</v>
      </c>
      <c r="H37" s="26">
        <f t="shared" si="2"/>
        <v>1700.5032225494051</v>
      </c>
    </row>
    <row r="38" spans="1:8">
      <c r="A38" s="2">
        <v>31</v>
      </c>
      <c r="B38" s="26">
        <f t="shared" si="3"/>
        <v>48333.333333333263</v>
      </c>
      <c r="C38" s="26">
        <f t="shared" si="4"/>
        <v>1666.6666666666667</v>
      </c>
      <c r="D38" s="46">
        <f t="shared" si="4"/>
        <v>3.5699999999999996E-2</v>
      </c>
      <c r="E38" s="26">
        <f t="shared" si="0"/>
        <v>446.24999999999932</v>
      </c>
      <c r="F38" s="26">
        <f t="shared" si="1"/>
        <v>2112.9166666666661</v>
      </c>
      <c r="G38" s="13">
        <f>POWER((1/((1+((D38-CALCOLO!$B$6+1%)/4)*1))),A38)</f>
        <v>0.79323761628944012</v>
      </c>
      <c r="H38" s="26">
        <f t="shared" si="2"/>
        <v>1676.0449800848958</v>
      </c>
    </row>
    <row r="39" spans="1:8">
      <c r="A39" s="2">
        <v>32</v>
      </c>
      <c r="B39" s="26">
        <f t="shared" si="3"/>
        <v>46666.666666666599</v>
      </c>
      <c r="C39" s="26">
        <f t="shared" si="4"/>
        <v>1666.6666666666667</v>
      </c>
      <c r="D39" s="46">
        <f t="shared" si="4"/>
        <v>3.5699999999999996E-2</v>
      </c>
      <c r="E39" s="26">
        <f t="shared" si="0"/>
        <v>431.37499999999932</v>
      </c>
      <c r="F39" s="26">
        <f t="shared" si="1"/>
        <v>2098.0416666666661</v>
      </c>
      <c r="G39" s="13">
        <f>POWER((1/((1+((D39-CALCOLO!$B$6+1%)/4)*1))),A39)</f>
        <v>0.78733262162723583</v>
      </c>
      <c r="H39" s="26">
        <f t="shared" si="2"/>
        <v>1651.8566456998415</v>
      </c>
    </row>
    <row r="40" spans="1:8">
      <c r="A40" s="2">
        <v>33</v>
      </c>
      <c r="B40" s="26">
        <f t="shared" si="3"/>
        <v>44999.999999999935</v>
      </c>
      <c r="C40" s="26">
        <f t="shared" si="4"/>
        <v>1666.6666666666667</v>
      </c>
      <c r="D40" s="46">
        <f t="shared" si="4"/>
        <v>3.5699999999999996E-2</v>
      </c>
      <c r="E40" s="26">
        <f t="shared" si="0"/>
        <v>416.49999999999932</v>
      </c>
      <c r="F40" s="26">
        <f t="shared" si="1"/>
        <v>2083.1666666666661</v>
      </c>
      <c r="G40" s="13">
        <f>POWER((1/((1+((D40-CALCOLO!$B$6+1%)/4)*1))),A40)</f>
        <v>0.78147158474167322</v>
      </c>
      <c r="H40" s="26">
        <f t="shared" si="2"/>
        <v>1627.9355562810285</v>
      </c>
    </row>
    <row r="41" spans="1:8">
      <c r="A41" s="2">
        <v>34</v>
      </c>
      <c r="B41" s="26">
        <f t="shared" si="3"/>
        <v>43333.33333333327</v>
      </c>
      <c r="C41" s="26">
        <f t="shared" si="4"/>
        <v>1666.6666666666667</v>
      </c>
      <c r="D41" s="46">
        <f t="shared" si="4"/>
        <v>3.5699999999999996E-2</v>
      </c>
      <c r="E41" s="26">
        <f t="shared" si="0"/>
        <v>401.62499999999937</v>
      </c>
      <c r="F41" s="26">
        <f t="shared" si="1"/>
        <v>2068.2916666666661</v>
      </c>
      <c r="G41" s="13">
        <f>POWER((1/((1+((D41-CALCOLO!$B$6+1%)/4)*1))),A41)</f>
        <v>0.77565417840364581</v>
      </c>
      <c r="H41" s="26">
        <f t="shared" si="2"/>
        <v>1604.2790734074401</v>
      </c>
    </row>
    <row r="42" spans="1:8">
      <c r="A42" s="2">
        <v>35</v>
      </c>
      <c r="B42" s="26">
        <f t="shared" si="3"/>
        <v>41666.666666666606</v>
      </c>
      <c r="C42" s="26">
        <f t="shared" si="4"/>
        <v>1666.6666666666667</v>
      </c>
      <c r="D42" s="46">
        <f t="shared" si="4"/>
        <v>3.5699999999999996E-2</v>
      </c>
      <c r="E42" s="26">
        <f t="shared" si="0"/>
        <v>386.74999999999937</v>
      </c>
      <c r="F42" s="26">
        <f t="shared" si="1"/>
        <v>2053.4166666666661</v>
      </c>
      <c r="G42" s="13">
        <f>POWER((1/((1+((D42-CALCOLO!$B$6+1%)/4)*1))),A42)</f>
        <v>0.76988007781999579</v>
      </c>
      <c r="H42" s="26">
        <f t="shared" si="2"/>
        <v>1580.8845831302092</v>
      </c>
    </row>
    <row r="43" spans="1:8">
      <c r="A43" s="2">
        <v>36</v>
      </c>
      <c r="B43" s="26">
        <f t="shared" si="3"/>
        <v>39999.999999999942</v>
      </c>
      <c r="C43" s="26">
        <f t="shared" si="4"/>
        <v>1666.6666666666667</v>
      </c>
      <c r="D43" s="46">
        <f t="shared" si="4"/>
        <v>3.5699999999999996E-2</v>
      </c>
      <c r="E43" s="26">
        <f t="shared" si="0"/>
        <v>371.87499999999943</v>
      </c>
      <c r="F43" s="26">
        <f t="shared" si="1"/>
        <v>2038.5416666666661</v>
      </c>
      <c r="G43" s="13">
        <f>POWER((1/((1+((D43-CALCOLO!$B$6+1%)/4)*1))),A43)</f>
        <v>0.7641489606153804</v>
      </c>
      <c r="H43" s="26">
        <f t="shared" si="2"/>
        <v>1557.7494957544782</v>
      </c>
    </row>
    <row r="44" spans="1:8">
      <c r="A44" s="2">
        <v>37</v>
      </c>
      <c r="B44" s="26">
        <f t="shared" si="3"/>
        <v>38333.333333333278</v>
      </c>
      <c r="C44" s="26">
        <f t="shared" si="4"/>
        <v>1666.6666666666667</v>
      </c>
      <c r="D44" s="46">
        <f t="shared" si="4"/>
        <v>3.5699999999999996E-2</v>
      </c>
      <c r="E44" s="26">
        <f t="shared" si="0"/>
        <v>356.99999999999943</v>
      </c>
      <c r="F44" s="26">
        <f t="shared" si="1"/>
        <v>2023.6666666666661</v>
      </c>
      <c r="G44" s="13">
        <f>POWER((1/((1+((D44-CALCOLO!$B$6+1%)/4)*1))),A44)</f>
        <v>0.75846050681427335</v>
      </c>
      <c r="H44" s="26">
        <f t="shared" si="2"/>
        <v>1534.8712456231508</v>
      </c>
    </row>
    <row r="45" spans="1:8">
      <c r="A45" s="2">
        <v>38</v>
      </c>
      <c r="B45" s="26">
        <f t="shared" si="3"/>
        <v>36666.666666666613</v>
      </c>
      <c r="C45" s="26">
        <f t="shared" si="4"/>
        <v>1666.6666666666667</v>
      </c>
      <c r="D45" s="46">
        <f t="shared" si="4"/>
        <v>3.5699999999999996E-2</v>
      </c>
      <c r="E45" s="26">
        <f t="shared" si="0"/>
        <v>342.12499999999949</v>
      </c>
      <c r="F45" s="26">
        <f t="shared" si="1"/>
        <v>2008.7916666666663</v>
      </c>
      <c r="G45" s="13">
        <f>POWER((1/((1+((D45-CALCOLO!$B$6+1%)/4)*1))),A45)</f>
        <v>0.75281439882310008</v>
      </c>
      <c r="H45" s="26">
        <f t="shared" si="2"/>
        <v>1512.2472909025196</v>
      </c>
    </row>
    <row r="46" spans="1:8">
      <c r="A46" s="2">
        <v>39</v>
      </c>
      <c r="B46" s="26">
        <f t="shared" si="3"/>
        <v>34999.999999999949</v>
      </c>
      <c r="C46" s="26">
        <f t="shared" si="4"/>
        <v>1666.6666666666667</v>
      </c>
      <c r="D46" s="46">
        <f t="shared" si="4"/>
        <v>3.5699999999999996E-2</v>
      </c>
      <c r="E46" s="26">
        <f t="shared" si="0"/>
        <v>327.24999999999949</v>
      </c>
      <c r="F46" s="26">
        <f t="shared" si="1"/>
        <v>1993.9166666666663</v>
      </c>
      <c r="G46" s="13">
        <f>POWER((1/((1+((D46-CALCOLO!$B$6+1%)/4)*1))),A46)</f>
        <v>0.74721032141250621</v>
      </c>
      <c r="H46" s="26">
        <f t="shared" si="2"/>
        <v>1489.8751133697526</v>
      </c>
    </row>
    <row r="47" spans="1:8">
      <c r="A47" s="2">
        <v>40</v>
      </c>
      <c r="B47" s="26">
        <f t="shared" si="3"/>
        <v>33333.333333333285</v>
      </c>
      <c r="C47" s="26">
        <f t="shared" si="4"/>
        <v>1666.6666666666667</v>
      </c>
      <c r="D47" s="46">
        <f t="shared" si="4"/>
        <v>3.5699999999999996E-2</v>
      </c>
      <c r="E47" s="26">
        <f t="shared" si="0"/>
        <v>312.37499999999949</v>
      </c>
      <c r="F47" s="26">
        <f t="shared" si="1"/>
        <v>1979.0416666666663</v>
      </c>
      <c r="G47" s="13">
        <f>POWER((1/((1+((D47-CALCOLO!$B$6+1%)/4)*1))),A47)</f>
        <v>0.741647961699758</v>
      </c>
      <c r="H47" s="26">
        <f t="shared" si="2"/>
        <v>1467.7522182022249</v>
      </c>
    </row>
    <row r="48" spans="1:8">
      <c r="A48" s="2">
        <v>41</v>
      </c>
      <c r="B48" s="26">
        <f t="shared" ref="B48:B67" si="5">+B47-C47</f>
        <v>31666.666666666617</v>
      </c>
      <c r="C48" s="26">
        <f t="shared" ref="C48:C67" si="6">+C47</f>
        <v>1666.6666666666667</v>
      </c>
      <c r="D48" s="46">
        <f t="shared" ref="D48:D67" si="7">+D47</f>
        <v>3.5699999999999996E-2</v>
      </c>
      <c r="E48" s="26">
        <f t="shared" ref="E48:E67" si="8">(B47*D48)/4</f>
        <v>297.49999999999955</v>
      </c>
      <c r="F48" s="26">
        <f t="shared" ref="F48:F67" si="9">E48+C48</f>
        <v>1964.1666666666663</v>
      </c>
      <c r="G48" s="13">
        <f>POWER((1/((1+((D48-CALCOLO!$B$6+1%)/4)*1))),A48)</f>
        <v>0.73612700913127338</v>
      </c>
      <c r="H48" s="26">
        <f t="shared" ref="H48:H67" si="10">F48*G48</f>
        <v>1445.8761337686758</v>
      </c>
    </row>
    <row r="49" spans="1:8">
      <c r="A49" s="2">
        <v>42</v>
      </c>
      <c r="B49" s="26">
        <f t="shared" si="5"/>
        <v>29999.999999999949</v>
      </c>
      <c r="C49" s="26">
        <f t="shared" si="6"/>
        <v>1666.6666666666667</v>
      </c>
      <c r="D49" s="46">
        <f t="shared" si="7"/>
        <v>3.5699999999999996E-2</v>
      </c>
      <c r="E49" s="26">
        <f t="shared" si="8"/>
        <v>282.62499999999955</v>
      </c>
      <c r="F49" s="26">
        <f t="shared" si="9"/>
        <v>1949.2916666666663</v>
      </c>
      <c r="G49" s="13">
        <f>POWER((1/((1+((D49-CALCOLO!$B$6+1%)/4)*1))),A49)</f>
        <v>0.7306471554652838</v>
      </c>
      <c r="H49" s="26">
        <f t="shared" si="10"/>
        <v>1424.2444114221819</v>
      </c>
    </row>
    <row r="50" spans="1:8">
      <c r="A50" s="2">
        <v>43</v>
      </c>
      <c r="B50" s="26">
        <f t="shared" si="5"/>
        <v>28333.333333333281</v>
      </c>
      <c r="C50" s="26">
        <f t="shared" si="6"/>
        <v>1666.6666666666667</v>
      </c>
      <c r="D50" s="46">
        <f t="shared" si="7"/>
        <v>3.5699999999999996E-2</v>
      </c>
      <c r="E50" s="26">
        <f t="shared" si="8"/>
        <v>267.74999999999949</v>
      </c>
      <c r="F50" s="26">
        <f t="shared" si="9"/>
        <v>1934.4166666666663</v>
      </c>
      <c r="G50" s="13">
        <f>POWER((1/((1+((D50-CALCOLO!$B$6+1%)/4)*1))),A50)</f>
        <v>0.725208094754624</v>
      </c>
      <c r="H50" s="26">
        <f t="shared" si="10"/>
        <v>1402.8546252949236</v>
      </c>
    </row>
    <row r="51" spans="1:8">
      <c r="A51" s="2">
        <v>44</v>
      </c>
      <c r="B51" s="26">
        <f t="shared" si="5"/>
        <v>26666.666666666613</v>
      </c>
      <c r="C51" s="26">
        <f t="shared" si="6"/>
        <v>1666.6666666666667</v>
      </c>
      <c r="D51" s="46">
        <f t="shared" si="7"/>
        <v>3.5699999999999996E-2</v>
      </c>
      <c r="E51" s="26">
        <f t="shared" si="8"/>
        <v>252.87499999999952</v>
      </c>
      <c r="F51" s="26">
        <f t="shared" si="9"/>
        <v>1919.5416666666663</v>
      </c>
      <c r="G51" s="13">
        <f>POWER((1/((1+((D51-CALCOLO!$B$6+1%)/4)*1))),A51)</f>
        <v>0.71980952332965165</v>
      </c>
      <c r="H51" s="26">
        <f t="shared" si="10"/>
        <v>1381.7043720947381</v>
      </c>
    </row>
    <row r="52" spans="1:8">
      <c r="A52" s="2">
        <v>45</v>
      </c>
      <c r="B52" s="26">
        <f t="shared" si="5"/>
        <v>24999.999999999945</v>
      </c>
      <c r="C52" s="26">
        <f t="shared" si="6"/>
        <v>1666.6666666666667</v>
      </c>
      <c r="D52" s="46">
        <f t="shared" si="7"/>
        <v>3.5699999999999996E-2</v>
      </c>
      <c r="E52" s="26">
        <f t="shared" si="8"/>
        <v>237.99999999999949</v>
      </c>
      <c r="F52" s="26">
        <f t="shared" si="9"/>
        <v>1904.6666666666663</v>
      </c>
      <c r="G52" s="13">
        <f>POWER((1/((1+((D52-CALCOLO!$B$6+1%)/4)*1))),A52)</f>
        <v>0.71445113978129193</v>
      </c>
      <c r="H52" s="26">
        <f t="shared" si="10"/>
        <v>1360.7912709034338</v>
      </c>
    </row>
    <row r="53" spans="1:8">
      <c r="A53" s="2">
        <v>46</v>
      </c>
      <c r="B53" s="26">
        <f t="shared" si="5"/>
        <v>23333.333333333278</v>
      </c>
      <c r="C53" s="26">
        <f t="shared" si="6"/>
        <v>1666.6666666666667</v>
      </c>
      <c r="D53" s="46">
        <f t="shared" si="7"/>
        <v>3.5699999999999996E-2</v>
      </c>
      <c r="E53" s="26">
        <f t="shared" si="8"/>
        <v>223.12499999999949</v>
      </c>
      <c r="F53" s="26">
        <f t="shared" si="9"/>
        <v>1889.7916666666663</v>
      </c>
      <c r="G53" s="13">
        <f>POWER((1/((1+((D53-CALCOLO!$B$6+1%)/4)*1))),A53)</f>
        <v>0.70913264494421024</v>
      </c>
      <c r="H53" s="26">
        <f t="shared" si="10"/>
        <v>1340.1129629768604</v>
      </c>
    </row>
    <row r="54" spans="1:8">
      <c r="A54" s="2">
        <v>47</v>
      </c>
      <c r="B54" s="26">
        <f t="shared" si="5"/>
        <v>21666.66666666661</v>
      </c>
      <c r="C54" s="26">
        <f t="shared" si="6"/>
        <v>1666.6666666666667</v>
      </c>
      <c r="D54" s="46">
        <f t="shared" si="7"/>
        <v>3.5699999999999996E-2</v>
      </c>
      <c r="E54" s="26">
        <f t="shared" si="8"/>
        <v>208.24999999999949</v>
      </c>
      <c r="F54" s="26">
        <f t="shared" si="9"/>
        <v>1874.9166666666663</v>
      </c>
      <c r="G54" s="13">
        <f>POWER((1/((1+((D54-CALCOLO!$B$6+1%)/4)*1))),A54)</f>
        <v>0.70385374188010941</v>
      </c>
      <c r="H54" s="26">
        <f t="shared" si="10"/>
        <v>1319.6671115467148</v>
      </c>
    </row>
    <row r="55" spans="1:8">
      <c r="A55" s="2">
        <v>48</v>
      </c>
      <c r="B55" s="26">
        <f t="shared" si="5"/>
        <v>19999.999999999942</v>
      </c>
      <c r="C55" s="26">
        <f t="shared" si="6"/>
        <v>1666.6666666666667</v>
      </c>
      <c r="D55" s="46">
        <f t="shared" si="7"/>
        <v>3.5699999999999996E-2</v>
      </c>
      <c r="E55" s="26">
        <f t="shared" si="8"/>
        <v>193.37499999999946</v>
      </c>
      <c r="F55" s="26">
        <f t="shared" si="9"/>
        <v>1860.0416666666663</v>
      </c>
      <c r="G55" s="13">
        <f>POWER((1/((1+((D55-CALCOLO!$B$6+1%)/4)*1))),A55)</f>
        <v>0.69861413586115073</v>
      </c>
      <c r="H55" s="26">
        <f t="shared" si="10"/>
        <v>1299.4514016240676</v>
      </c>
    </row>
    <row r="56" spans="1:8">
      <c r="A56" s="2">
        <v>49</v>
      </c>
      <c r="B56" s="26">
        <f t="shared" si="5"/>
        <v>18333.333333333274</v>
      </c>
      <c r="C56" s="26">
        <f t="shared" si="6"/>
        <v>1666.6666666666667</v>
      </c>
      <c r="D56" s="46">
        <f t="shared" si="7"/>
        <v>3.5699999999999996E-2</v>
      </c>
      <c r="E56" s="26">
        <f t="shared" si="8"/>
        <v>178.49999999999946</v>
      </c>
      <c r="F56" s="26">
        <f t="shared" si="9"/>
        <v>1845.1666666666663</v>
      </c>
      <c r="G56" s="13">
        <f>POWER((1/((1+((D56-CALCOLO!$B$6+1%)/4)*1))),A56)</f>
        <v>0.69341353435349939</v>
      </c>
      <c r="H56" s="26">
        <f t="shared" si="10"/>
        <v>1279.4635398045984</v>
      </c>
    </row>
    <row r="57" spans="1:8">
      <c r="A57" s="2">
        <v>50</v>
      </c>
      <c r="B57" s="26">
        <f t="shared" si="5"/>
        <v>16666.666666666606</v>
      </c>
      <c r="C57" s="26">
        <f t="shared" si="6"/>
        <v>1666.6666666666667</v>
      </c>
      <c r="D57" s="46">
        <f t="shared" si="7"/>
        <v>3.5699999999999996E-2</v>
      </c>
      <c r="E57" s="26">
        <f t="shared" si="8"/>
        <v>163.62499999999946</v>
      </c>
      <c r="F57" s="26">
        <f t="shared" si="9"/>
        <v>1830.2916666666663</v>
      </c>
      <c r="G57" s="13">
        <f>POWER((1/((1+((D57-CALCOLO!$B$6+1%)/4)*1))),A57)</f>
        <v>0.68825164700099195</v>
      </c>
      <c r="H57" s="26">
        <f t="shared" si="10"/>
        <v>1259.7012540755236</v>
      </c>
    </row>
    <row r="58" spans="1:8">
      <c r="A58" s="2">
        <v>51</v>
      </c>
      <c r="B58" s="26">
        <f t="shared" si="5"/>
        <v>14999.99999999994</v>
      </c>
      <c r="C58" s="26">
        <f t="shared" si="6"/>
        <v>1666.6666666666667</v>
      </c>
      <c r="D58" s="46">
        <f t="shared" si="7"/>
        <v>3.5699999999999996E-2</v>
      </c>
      <c r="E58" s="26">
        <f t="shared" si="8"/>
        <v>148.74999999999943</v>
      </c>
      <c r="F58" s="26">
        <f t="shared" si="9"/>
        <v>1815.4166666666661</v>
      </c>
      <c r="G58" s="13">
        <f>POWER((1/((1+((D58-CALCOLO!$B$6+1%)/4)*1))),A58)</f>
        <v>0.68312818560892496</v>
      </c>
      <c r="H58" s="26">
        <f t="shared" si="10"/>
        <v>1240.1622936242022</v>
      </c>
    </row>
    <row r="59" spans="1:8">
      <c r="A59" s="2">
        <v>52</v>
      </c>
      <c r="B59" s="26">
        <f t="shared" si="5"/>
        <v>13333.333333333274</v>
      </c>
      <c r="C59" s="26">
        <f t="shared" si="6"/>
        <v>1666.6666666666667</v>
      </c>
      <c r="D59" s="46">
        <f t="shared" si="7"/>
        <v>3.5699999999999996E-2</v>
      </c>
      <c r="E59" s="26">
        <f t="shared" si="8"/>
        <v>133.87499999999946</v>
      </c>
      <c r="F59" s="26">
        <f t="shared" si="9"/>
        <v>1800.5416666666663</v>
      </c>
      <c r="G59" s="13">
        <f>POWER((1/((1+((D59-CALCOLO!$B$6+1%)/4)*1))),A59)</f>
        <v>0.67804286412796522</v>
      </c>
      <c r="H59" s="26">
        <f t="shared" si="10"/>
        <v>1220.8444286484064</v>
      </c>
    </row>
    <row r="60" spans="1:8">
      <c r="A60" s="2">
        <v>53</v>
      </c>
      <c r="B60" s="26">
        <f t="shared" si="5"/>
        <v>11666.666666666608</v>
      </c>
      <c r="C60" s="26">
        <f t="shared" si="6"/>
        <v>1666.6666666666667</v>
      </c>
      <c r="D60" s="46">
        <f t="shared" si="7"/>
        <v>3.5699999999999996E-2</v>
      </c>
      <c r="E60" s="26">
        <f t="shared" si="8"/>
        <v>118.99999999999946</v>
      </c>
      <c r="F60" s="26">
        <f t="shared" si="9"/>
        <v>1785.6666666666663</v>
      </c>
      <c r="G60" s="13">
        <f>POWER((1/((1+((D60-CALCOLO!$B$6+1%)/4)*1))),A60)</f>
        <v>0.67299539863817881</v>
      </c>
      <c r="H60" s="26">
        <f t="shared" si="10"/>
        <v>1201.745450168241</v>
      </c>
    </row>
    <row r="61" spans="1:8">
      <c r="A61" s="2">
        <v>54</v>
      </c>
      <c r="B61" s="26">
        <f t="shared" si="5"/>
        <v>9999.9999999999418</v>
      </c>
      <c r="C61" s="26">
        <f t="shared" si="6"/>
        <v>1666.6666666666667</v>
      </c>
      <c r="D61" s="46">
        <f t="shared" si="7"/>
        <v>3.5699999999999996E-2</v>
      </c>
      <c r="E61" s="26">
        <f t="shared" si="8"/>
        <v>104.12499999999946</v>
      </c>
      <c r="F61" s="26">
        <f t="shared" si="9"/>
        <v>1770.7916666666663</v>
      </c>
      <c r="G61" s="13">
        <f>POWER((1/((1+((D61-CALCOLO!$B$6+1%)/4)*1))),A61)</f>
        <v>0.66798550733317996</v>
      </c>
      <c r="H61" s="26">
        <f t="shared" si="10"/>
        <v>1182.8631698397003</v>
      </c>
    </row>
    <row r="62" spans="1:8">
      <c r="A62" s="2">
        <v>55</v>
      </c>
      <c r="B62" s="26">
        <f t="shared" si="5"/>
        <v>8333.3333333332757</v>
      </c>
      <c r="C62" s="26">
        <f t="shared" si="6"/>
        <v>1666.6666666666667</v>
      </c>
      <c r="D62" s="46">
        <f t="shared" si="7"/>
        <v>3.5699999999999996E-2</v>
      </c>
      <c r="E62" s="26">
        <f t="shared" si="8"/>
        <v>89.249999999999474</v>
      </c>
      <c r="F62" s="26">
        <f t="shared" si="9"/>
        <v>1755.9166666666663</v>
      </c>
      <c r="G62" s="13">
        <f>POWER((1/((1+((D62-CALCOLO!$B$6+1%)/4)*1))),A62)</f>
        <v>0.66301291050439692</v>
      </c>
      <c r="H62" s="26">
        <f t="shared" si="10"/>
        <v>1164.1954197698453</v>
      </c>
    </row>
    <row r="63" spans="1:8">
      <c r="A63" s="2">
        <v>56</v>
      </c>
      <c r="B63" s="26">
        <f t="shared" si="5"/>
        <v>6666.6666666666088</v>
      </c>
      <c r="C63" s="26">
        <f t="shared" si="6"/>
        <v>1666.6666666666667</v>
      </c>
      <c r="D63" s="46">
        <f t="shared" si="7"/>
        <v>3.5699999999999996E-2</v>
      </c>
      <c r="E63" s="26">
        <f t="shared" si="8"/>
        <v>74.374999999999474</v>
      </c>
      <c r="F63" s="26">
        <f t="shared" si="9"/>
        <v>1741.0416666666663</v>
      </c>
      <c r="G63" s="13">
        <f>POWER((1/((1+((D63-CALCOLO!$B$6+1%)/4)*1))),A63)</f>
        <v>0.65807733052545603</v>
      </c>
      <c r="H63" s="26">
        <f t="shared" si="10"/>
        <v>1145.7400523335905</v>
      </c>
    </row>
    <row r="64" spans="1:8">
      <c r="A64" s="2">
        <v>57</v>
      </c>
      <c r="B64" s="26">
        <f t="shared" si="5"/>
        <v>4999.9999999999418</v>
      </c>
      <c r="C64" s="26">
        <f t="shared" si="6"/>
        <v>1666.6666666666667</v>
      </c>
      <c r="D64" s="46">
        <f t="shared" si="7"/>
        <v>3.5699999999999996E-2</v>
      </c>
      <c r="E64" s="26">
        <f t="shared" si="8"/>
        <v>59.499999999999474</v>
      </c>
      <c r="F64" s="26">
        <f t="shared" si="9"/>
        <v>1726.1666666666663</v>
      </c>
      <c r="G64" s="13">
        <f>POWER((1/((1+((D64-CALCOLO!$B$6+1%)/4)*1))),A64)</f>
        <v>0.65317849183668086</v>
      </c>
      <c r="H64" s="26">
        <f t="shared" si="10"/>
        <v>1127.4949399920838</v>
      </c>
    </row>
    <row r="65" spans="1:8">
      <c r="A65" s="2">
        <v>58</v>
      </c>
      <c r="B65" s="26">
        <f t="shared" si="5"/>
        <v>3333.3333333332748</v>
      </c>
      <c r="C65" s="26">
        <f t="shared" si="6"/>
        <v>1666.6666666666667</v>
      </c>
      <c r="D65" s="46">
        <f t="shared" si="7"/>
        <v>3.5699999999999996E-2</v>
      </c>
      <c r="E65" s="26">
        <f t="shared" si="8"/>
        <v>44.624999999999474</v>
      </c>
      <c r="F65" s="26">
        <f t="shared" si="9"/>
        <v>1711.2916666666663</v>
      </c>
      <c r="G65" s="13">
        <f>POWER((1/((1+((D65-CALCOLO!$B$6+1%)/4)*1))),A65)</f>
        <v>0.64831612092970803</v>
      </c>
      <c r="H65" s="26">
        <f t="shared" si="10"/>
        <v>1109.457975112668</v>
      </c>
    </row>
    <row r="66" spans="1:8">
      <c r="A66" s="2">
        <v>59</v>
      </c>
      <c r="B66" s="26">
        <f t="shared" si="5"/>
        <v>1666.6666666666081</v>
      </c>
      <c r="C66" s="26">
        <f t="shared" si="6"/>
        <v>1666.6666666666667</v>
      </c>
      <c r="D66" s="46">
        <f t="shared" si="7"/>
        <v>3.5699999999999996E-2</v>
      </c>
      <c r="E66" s="26">
        <f t="shared" si="8"/>
        <v>29.749999999999474</v>
      </c>
      <c r="F66" s="26">
        <f t="shared" si="9"/>
        <v>1696.4166666666663</v>
      </c>
      <c r="G66" s="13">
        <f>POWER((1/((1+((D66-CALCOLO!$B$6+1%)/4)*1))),A66)</f>
        <v>0.64348994633221634</v>
      </c>
      <c r="H66" s="26">
        <f t="shared" si="10"/>
        <v>1091.6270697904104</v>
      </c>
    </row>
    <row r="67" spans="1:8">
      <c r="A67" s="2">
        <v>60</v>
      </c>
      <c r="B67" s="26">
        <f t="shared" si="5"/>
        <v>-5.8662408264353871E-11</v>
      </c>
      <c r="C67" s="26">
        <f t="shared" si="6"/>
        <v>1666.6666666666667</v>
      </c>
      <c r="D67" s="46">
        <f t="shared" si="7"/>
        <v>3.5699999999999996E-2</v>
      </c>
      <c r="E67" s="26">
        <f t="shared" si="8"/>
        <v>14.874999999999476</v>
      </c>
      <c r="F67" s="26">
        <f t="shared" si="9"/>
        <v>1681.5416666666663</v>
      </c>
      <c r="G67" s="13">
        <f>POWER((1/((1+((D67-CALCOLO!$B$6+1%)/4)*1))),A67)</f>
        <v>0.63869969859277054</v>
      </c>
      <c r="H67" s="26">
        <f t="shared" si="10"/>
        <v>1074.0001556711848</v>
      </c>
    </row>
    <row r="68" spans="1:8">
      <c r="B68" s="26"/>
      <c r="C68" s="26"/>
      <c r="D68" s="39"/>
    </row>
    <row r="69" spans="1:8">
      <c r="D69" s="39"/>
      <c r="E69" s="27" t="s">
        <v>27</v>
      </c>
      <c r="F69" s="26"/>
      <c r="G69" s="14" t="s">
        <v>47</v>
      </c>
      <c r="H69" s="28">
        <f>SUM(H8:H68)</f>
        <v>103745.098385028</v>
      </c>
    </row>
    <row r="70" spans="1:8">
      <c r="D70" s="39"/>
    </row>
    <row r="71" spans="1:8">
      <c r="A71" s="1" t="s">
        <v>28</v>
      </c>
      <c r="B71" s="26"/>
      <c r="C71" s="26"/>
      <c r="D71" s="47"/>
      <c r="E71" s="26"/>
      <c r="F71" s="26"/>
      <c r="G71" s="13"/>
    </row>
    <row r="72" spans="1:8">
      <c r="A72" s="36" t="s">
        <v>50</v>
      </c>
      <c r="D72" s="39"/>
    </row>
    <row r="73" spans="1:8">
      <c r="A73" s="9" t="s">
        <v>2</v>
      </c>
      <c r="B73" s="22" t="s">
        <v>3</v>
      </c>
      <c r="C73" s="22" t="s">
        <v>4</v>
      </c>
      <c r="D73" s="48" t="s">
        <v>5</v>
      </c>
      <c r="E73" s="22" t="s">
        <v>6</v>
      </c>
      <c r="F73" s="22" t="s">
        <v>7</v>
      </c>
      <c r="G73" s="10" t="s">
        <v>8</v>
      </c>
      <c r="H73" s="22" t="s">
        <v>9</v>
      </c>
    </row>
    <row r="74" spans="1:8">
      <c r="A74" s="4" t="s">
        <v>10</v>
      </c>
      <c r="B74" s="23" t="s">
        <v>11</v>
      </c>
      <c r="C74" s="24" t="s">
        <v>12</v>
      </c>
      <c r="D74" s="49" t="s">
        <v>13</v>
      </c>
      <c r="E74" s="23" t="s">
        <v>14</v>
      </c>
      <c r="F74" s="23" t="s">
        <v>0</v>
      </c>
      <c r="G74" s="12" t="s">
        <v>15</v>
      </c>
      <c r="H74" s="23" t="s">
        <v>0</v>
      </c>
    </row>
    <row r="75" spans="1:8">
      <c r="A75" s="4" t="s">
        <v>16</v>
      </c>
      <c r="D75" s="50" t="s">
        <v>18</v>
      </c>
      <c r="E75" s="23" t="s">
        <v>19</v>
      </c>
      <c r="F75" s="23" t="s">
        <v>20</v>
      </c>
      <c r="G75" s="12" t="s">
        <v>21</v>
      </c>
      <c r="H75" s="23" t="s">
        <v>22</v>
      </c>
    </row>
    <row r="76" spans="1:8">
      <c r="B76" s="23" t="s">
        <v>29</v>
      </c>
      <c r="D76" s="49" t="s">
        <v>30</v>
      </c>
      <c r="H76" s="23" t="s">
        <v>26</v>
      </c>
    </row>
    <row r="77" spans="1:8">
      <c r="B77" s="55">
        <f>+B7</f>
        <v>100000</v>
      </c>
      <c r="D77" s="49"/>
      <c r="H77" s="23"/>
    </row>
    <row r="78" spans="1:8">
      <c r="A78" s="5">
        <v>1</v>
      </c>
      <c r="B78" s="26">
        <f>+B77-C78</f>
        <v>98333.333333333328</v>
      </c>
      <c r="C78" s="26">
        <f>+B77/60</f>
        <v>1666.6666666666667</v>
      </c>
      <c r="D78" s="47">
        <f>+E158</f>
        <v>5.1399999999999987E-3</v>
      </c>
      <c r="E78" s="26">
        <f t="shared" ref="E78:E117" si="11">(B77*D78)/4</f>
        <v>128.49999999999997</v>
      </c>
      <c r="F78" s="26">
        <f t="shared" ref="F78:F117" si="12">E78+C78</f>
        <v>1795.1666666666667</v>
      </c>
      <c r="G78" s="13">
        <f>+G8</f>
        <v>0.99255583126550861</v>
      </c>
      <c r="H78" s="26">
        <f t="shared" ref="H78:H117" si="13">F78*G78</f>
        <v>1781.8031430934657</v>
      </c>
    </row>
    <row r="79" spans="1:8">
      <c r="A79" s="5">
        <v>2</v>
      </c>
      <c r="B79" s="26">
        <f t="shared" ref="B79:B117" si="14">+B78-C78</f>
        <v>96666.666666666657</v>
      </c>
      <c r="C79" s="26">
        <f t="shared" ref="C79:D117" si="15">+C78</f>
        <v>1666.6666666666667</v>
      </c>
      <c r="D79" s="47">
        <f t="shared" si="15"/>
        <v>5.1399999999999987E-3</v>
      </c>
      <c r="E79" s="26">
        <f t="shared" si="11"/>
        <v>126.35833333333329</v>
      </c>
      <c r="F79" s="26">
        <f t="shared" si="12"/>
        <v>1793.0250000000001</v>
      </c>
      <c r="G79" s="13">
        <f t="shared" ref="G79:G137" si="16">+G9</f>
        <v>0.98516707817916482</v>
      </c>
      <c r="H79" s="26">
        <f t="shared" si="13"/>
        <v>1766.4292003521971</v>
      </c>
    </row>
    <row r="80" spans="1:8">
      <c r="A80" s="5">
        <v>3</v>
      </c>
      <c r="B80" s="26">
        <f t="shared" si="14"/>
        <v>94999.999999999985</v>
      </c>
      <c r="C80" s="26">
        <f t="shared" si="15"/>
        <v>1666.6666666666667</v>
      </c>
      <c r="D80" s="47">
        <f t="shared" si="15"/>
        <v>5.1399999999999987E-3</v>
      </c>
      <c r="E80" s="26">
        <f t="shared" si="11"/>
        <v>124.21666666666663</v>
      </c>
      <c r="F80" s="26">
        <f t="shared" si="12"/>
        <v>1790.8833333333334</v>
      </c>
      <c r="G80" s="13">
        <f t="shared" si="16"/>
        <v>0.97783332821753322</v>
      </c>
      <c r="H80" s="26">
        <f t="shared" si="13"/>
        <v>1751.1854102826435</v>
      </c>
    </row>
    <row r="81" spans="1:8">
      <c r="A81" s="5">
        <v>4</v>
      </c>
      <c r="B81" s="26">
        <f t="shared" si="14"/>
        <v>93333.333333333314</v>
      </c>
      <c r="C81" s="26">
        <f t="shared" si="15"/>
        <v>1666.6666666666667</v>
      </c>
      <c r="D81" s="47">
        <f t="shared" si="15"/>
        <v>5.1399999999999987E-3</v>
      </c>
      <c r="E81" s="26">
        <f t="shared" si="11"/>
        <v>122.07499999999995</v>
      </c>
      <c r="F81" s="26">
        <f t="shared" si="12"/>
        <v>1788.7416666666668</v>
      </c>
      <c r="G81" s="13">
        <f t="shared" si="16"/>
        <v>0.9705541719280727</v>
      </c>
      <c r="H81" s="26">
        <f t="shared" si="13"/>
        <v>1736.0706870849074</v>
      </c>
    </row>
    <row r="82" spans="1:8">
      <c r="A82" s="5">
        <v>5</v>
      </c>
      <c r="B82" s="26">
        <f t="shared" si="14"/>
        <v>91666.666666666642</v>
      </c>
      <c r="C82" s="26">
        <f t="shared" si="15"/>
        <v>1666.6666666666667</v>
      </c>
      <c r="D82" s="47">
        <f t="shared" si="15"/>
        <v>5.1399999999999987E-3</v>
      </c>
      <c r="E82" s="26">
        <f t="shared" si="11"/>
        <v>119.93333333333328</v>
      </c>
      <c r="F82" s="26">
        <f t="shared" si="12"/>
        <v>1786.6</v>
      </c>
      <c r="G82" s="13">
        <f t="shared" si="16"/>
        <v>0.96332920290627555</v>
      </c>
      <c r="H82" s="26">
        <f t="shared" si="13"/>
        <v>1721.0839539123517</v>
      </c>
    </row>
    <row r="83" spans="1:8">
      <c r="A83" s="5">
        <v>6</v>
      </c>
      <c r="B83" s="26">
        <f t="shared" si="14"/>
        <v>89999.999999999971</v>
      </c>
      <c r="C83" s="26">
        <f t="shared" si="15"/>
        <v>1666.6666666666667</v>
      </c>
      <c r="D83" s="47">
        <f t="shared" si="15"/>
        <v>5.1399999999999987E-3</v>
      </c>
      <c r="E83" s="26">
        <f t="shared" si="11"/>
        <v>117.7916666666666</v>
      </c>
      <c r="F83" s="26">
        <f t="shared" si="12"/>
        <v>1784.4583333333333</v>
      </c>
      <c r="G83" s="13">
        <f t="shared" si="16"/>
        <v>0.95615801777297815</v>
      </c>
      <c r="H83" s="26">
        <f t="shared" si="13"/>
        <v>1706.2241427984723</v>
      </c>
    </row>
    <row r="84" spans="1:8">
      <c r="A84" s="5">
        <v>7</v>
      </c>
      <c r="B84" s="26">
        <f t="shared" si="14"/>
        <v>88333.333333333299</v>
      </c>
      <c r="C84" s="26">
        <f t="shared" si="15"/>
        <v>1666.6666666666667</v>
      </c>
      <c r="D84" s="47">
        <f t="shared" si="15"/>
        <v>5.1399999999999987E-3</v>
      </c>
      <c r="E84" s="26">
        <f t="shared" si="11"/>
        <v>115.64999999999993</v>
      </c>
      <c r="F84" s="26">
        <f t="shared" si="12"/>
        <v>1782.3166666666666</v>
      </c>
      <c r="G84" s="13">
        <f t="shared" si="16"/>
        <v>0.94904021615183931</v>
      </c>
      <c r="H84" s="26">
        <f t="shared" si="13"/>
        <v>1691.490194584359</v>
      </c>
    </row>
    <row r="85" spans="1:8">
      <c r="A85" s="5">
        <v>8</v>
      </c>
      <c r="B85" s="26">
        <f t="shared" si="14"/>
        <v>86666.666666666628</v>
      </c>
      <c r="C85" s="26">
        <f t="shared" si="15"/>
        <v>1666.6666666666667</v>
      </c>
      <c r="D85" s="47">
        <f t="shared" si="15"/>
        <v>5.1399999999999987E-3</v>
      </c>
      <c r="E85" s="26">
        <f t="shared" si="11"/>
        <v>113.50833333333325</v>
      </c>
      <c r="F85" s="26">
        <f t="shared" si="12"/>
        <v>1780.175</v>
      </c>
      <c r="G85" s="13">
        <f t="shared" si="16"/>
        <v>0.94197540064698693</v>
      </c>
      <c r="H85" s="26">
        <f t="shared" si="13"/>
        <v>1676.88105884675</v>
      </c>
    </row>
    <row r="86" spans="1:8">
      <c r="A86" s="5">
        <v>9</v>
      </c>
      <c r="B86" s="26">
        <f t="shared" si="14"/>
        <v>84999.999999999956</v>
      </c>
      <c r="C86" s="26">
        <f t="shared" si="15"/>
        <v>1666.6666666666667</v>
      </c>
      <c r="D86" s="47">
        <f t="shared" si="15"/>
        <v>5.1399999999999987E-3</v>
      </c>
      <c r="E86" s="26">
        <f t="shared" si="11"/>
        <v>111.36666666666659</v>
      </c>
      <c r="F86" s="26">
        <f t="shared" si="12"/>
        <v>1778.0333333333333</v>
      </c>
      <c r="G86" s="13">
        <f t="shared" si="16"/>
        <v>0.93496317682083063</v>
      </c>
      <c r="H86" s="26">
        <f t="shared" si="13"/>
        <v>1662.3956938266642</v>
      </c>
    </row>
    <row r="87" spans="1:8">
      <c r="A87" s="5">
        <v>10</v>
      </c>
      <c r="B87" s="26">
        <f t="shared" si="14"/>
        <v>83333.333333333285</v>
      </c>
      <c r="C87" s="26">
        <f t="shared" si="15"/>
        <v>1666.6666666666667</v>
      </c>
      <c r="D87" s="47">
        <f t="shared" si="15"/>
        <v>5.1399999999999987E-3</v>
      </c>
      <c r="E87" s="26">
        <f t="shared" si="11"/>
        <v>109.22499999999992</v>
      </c>
      <c r="F87" s="26">
        <f t="shared" si="12"/>
        <v>1775.8916666666667</v>
      </c>
      <c r="G87" s="13">
        <f t="shared" si="16"/>
        <v>0.9280031531720403</v>
      </c>
      <c r="H87" s="26">
        <f t="shared" si="13"/>
        <v>1648.0330663586167</v>
      </c>
    </row>
    <row r="88" spans="1:8">
      <c r="A88" s="5">
        <v>11</v>
      </c>
      <c r="B88" s="26">
        <f t="shared" si="14"/>
        <v>81666.666666666613</v>
      </c>
      <c r="C88" s="26">
        <f t="shared" si="15"/>
        <v>1666.6666666666667</v>
      </c>
      <c r="D88" s="47">
        <f t="shared" si="15"/>
        <v>5.1399999999999987E-3</v>
      </c>
      <c r="E88" s="26">
        <f t="shared" si="11"/>
        <v>107.08333333333324</v>
      </c>
      <c r="F88" s="26">
        <f t="shared" si="12"/>
        <v>1773.75</v>
      </c>
      <c r="G88" s="13">
        <f t="shared" si="16"/>
        <v>0.9210949411136875</v>
      </c>
      <c r="H88" s="26">
        <f t="shared" si="13"/>
        <v>1633.7921518004032</v>
      </c>
    </row>
    <row r="89" spans="1:8">
      <c r="A89" s="5">
        <v>12</v>
      </c>
      <c r="B89" s="26">
        <f t="shared" si="14"/>
        <v>79999.999999999942</v>
      </c>
      <c r="C89" s="26">
        <f t="shared" si="15"/>
        <v>1666.6666666666667</v>
      </c>
      <c r="D89" s="47">
        <f t="shared" si="15"/>
        <v>5.1399999999999987E-3</v>
      </c>
      <c r="E89" s="26">
        <f t="shared" si="11"/>
        <v>104.94166666666658</v>
      </c>
      <c r="F89" s="26">
        <f t="shared" si="12"/>
        <v>1771.6083333333333</v>
      </c>
      <c r="G89" s="13">
        <f t="shared" si="16"/>
        <v>0.91423815495155092</v>
      </c>
      <c r="H89" s="26">
        <f t="shared" si="13"/>
        <v>1619.671933963459</v>
      </c>
    </row>
    <row r="90" spans="1:8">
      <c r="A90" s="5">
        <v>13</v>
      </c>
      <c r="B90" s="26">
        <f t="shared" si="14"/>
        <v>78333.33333333327</v>
      </c>
      <c r="C90" s="26">
        <f t="shared" si="15"/>
        <v>1666.6666666666667</v>
      </c>
      <c r="D90" s="47">
        <f t="shared" si="15"/>
        <v>5.1399999999999987E-3</v>
      </c>
      <c r="E90" s="26">
        <f t="shared" si="11"/>
        <v>102.7999999999999</v>
      </c>
      <c r="F90" s="26">
        <f t="shared" si="12"/>
        <v>1769.4666666666667</v>
      </c>
      <c r="G90" s="13">
        <f t="shared" si="16"/>
        <v>0.9074324118625815</v>
      </c>
      <c r="H90" s="26">
        <f t="shared" si="13"/>
        <v>1605.6714050437758</v>
      </c>
    </row>
    <row r="91" spans="1:8">
      <c r="A91" s="5">
        <v>14</v>
      </c>
      <c r="B91" s="26">
        <f t="shared" si="14"/>
        <v>76666.666666666599</v>
      </c>
      <c r="C91" s="26">
        <f t="shared" si="15"/>
        <v>1666.6666666666667</v>
      </c>
      <c r="D91" s="47">
        <f t="shared" si="15"/>
        <v>5.1399999999999987E-3</v>
      </c>
      <c r="E91" s="26">
        <f t="shared" si="11"/>
        <v>100.65833333333323</v>
      </c>
      <c r="F91" s="26">
        <f t="shared" si="12"/>
        <v>1767.325</v>
      </c>
      <c r="G91" s="13">
        <f t="shared" si="16"/>
        <v>0.90067733187352994</v>
      </c>
      <c r="H91" s="26">
        <f t="shared" si="13"/>
        <v>1591.7895655533864</v>
      </c>
    </row>
    <row r="92" spans="1:8">
      <c r="A92" s="5">
        <v>15</v>
      </c>
      <c r="B92" s="26">
        <f t="shared" si="14"/>
        <v>74999.999999999927</v>
      </c>
      <c r="C92" s="26">
        <f t="shared" si="15"/>
        <v>1666.6666666666667</v>
      </c>
      <c r="D92" s="47">
        <f t="shared" si="15"/>
        <v>5.1399999999999987E-3</v>
      </c>
      <c r="E92" s="26">
        <f t="shared" si="11"/>
        <v>98.516666666666552</v>
      </c>
      <c r="F92" s="26">
        <f t="shared" si="12"/>
        <v>1765.1833333333334</v>
      </c>
      <c r="G92" s="13">
        <f t="shared" si="16"/>
        <v>0.89397253783973196</v>
      </c>
      <c r="H92" s="26">
        <f t="shared" si="13"/>
        <v>1578.0254242523977</v>
      </c>
    </row>
    <row r="93" spans="1:8">
      <c r="A93" s="2">
        <v>16</v>
      </c>
      <c r="B93" s="26">
        <f t="shared" si="14"/>
        <v>73333.333333333256</v>
      </c>
      <c r="C93" s="26">
        <f t="shared" si="15"/>
        <v>1666.6666666666667</v>
      </c>
      <c r="D93" s="47">
        <f t="shared" si="15"/>
        <v>5.1399999999999987E-3</v>
      </c>
      <c r="E93" s="26">
        <f t="shared" si="11"/>
        <v>96.374999999999886</v>
      </c>
      <c r="F93" s="26">
        <f t="shared" si="12"/>
        <v>1763.0416666666665</v>
      </c>
      <c r="G93" s="13">
        <f t="shared" si="16"/>
        <v>0.8873176554240515</v>
      </c>
      <c r="H93" s="26">
        <f t="shared" si="13"/>
        <v>1564.3779980815787</v>
      </c>
    </row>
    <row r="94" spans="1:8">
      <c r="A94" s="2">
        <v>17</v>
      </c>
      <c r="B94" s="26">
        <f t="shared" si="14"/>
        <v>71666.666666666584</v>
      </c>
      <c r="C94" s="26">
        <f t="shared" si="15"/>
        <v>1666.6666666666667</v>
      </c>
      <c r="D94" s="47">
        <f t="shared" si="15"/>
        <v>5.1399999999999987E-3</v>
      </c>
      <c r="E94" s="26">
        <f t="shared" si="11"/>
        <v>94.233333333333206</v>
      </c>
      <c r="F94" s="26">
        <f t="shared" si="12"/>
        <v>1760.8999999999999</v>
      </c>
      <c r="G94" s="13">
        <f t="shared" si="16"/>
        <v>0.88071231307598152</v>
      </c>
      <c r="H94" s="26">
        <f t="shared" si="13"/>
        <v>1550.8463120954957</v>
      </c>
    </row>
    <row r="95" spans="1:8">
      <c r="A95" s="2">
        <v>18</v>
      </c>
      <c r="B95" s="26">
        <f t="shared" si="14"/>
        <v>69999.999999999913</v>
      </c>
      <c r="C95" s="26">
        <f t="shared" si="15"/>
        <v>1666.6666666666667</v>
      </c>
      <c r="D95" s="47">
        <f t="shared" si="15"/>
        <v>5.1399999999999987E-3</v>
      </c>
      <c r="E95" s="26">
        <f t="shared" si="11"/>
        <v>92.091666666666541</v>
      </c>
      <c r="F95" s="26">
        <f t="shared" si="12"/>
        <v>1758.7583333333332</v>
      </c>
      <c r="G95" s="13">
        <f t="shared" si="16"/>
        <v>0.87415614201089975</v>
      </c>
      <c r="H95" s="26">
        <f t="shared" si="13"/>
        <v>1537.4293993961867</v>
      </c>
    </row>
    <row r="96" spans="1:8">
      <c r="A96" s="2">
        <v>19</v>
      </c>
      <c r="B96" s="26">
        <f t="shared" si="14"/>
        <v>68333.333333333241</v>
      </c>
      <c r="C96" s="26">
        <f t="shared" si="15"/>
        <v>1666.6666666666667</v>
      </c>
      <c r="D96" s="47">
        <f t="shared" si="15"/>
        <v>5.1399999999999987E-3</v>
      </c>
      <c r="E96" s="26">
        <f t="shared" si="11"/>
        <v>89.949999999999861</v>
      </c>
      <c r="F96" s="26">
        <f t="shared" si="12"/>
        <v>1756.6166666666666</v>
      </c>
      <c r="G96" s="13">
        <f t="shared" si="16"/>
        <v>0.86764877618947855</v>
      </c>
      <c r="H96" s="26">
        <f t="shared" si="13"/>
        <v>1524.1263010673745</v>
      </c>
    </row>
    <row r="97" spans="1:8">
      <c r="A97" s="2">
        <v>20</v>
      </c>
      <c r="B97" s="26">
        <f t="shared" si="14"/>
        <v>66666.66666666657</v>
      </c>
      <c r="C97" s="26">
        <f t="shared" si="15"/>
        <v>1666.6666666666667</v>
      </c>
      <c r="D97" s="47">
        <f t="shared" si="15"/>
        <v>5.1399999999999987E-3</v>
      </c>
      <c r="E97" s="26">
        <f t="shared" si="11"/>
        <v>87.808333333333195</v>
      </c>
      <c r="F97" s="26">
        <f t="shared" si="12"/>
        <v>1754.4749999999999</v>
      </c>
      <c r="G97" s="13">
        <f t="shared" si="16"/>
        <v>0.8611898522972492</v>
      </c>
      <c r="H97" s="26">
        <f t="shared" si="13"/>
        <v>1510.9360661092162</v>
      </c>
    </row>
    <row r="98" spans="1:8">
      <c r="A98" s="2">
        <v>21</v>
      </c>
      <c r="B98" s="26">
        <f t="shared" si="14"/>
        <v>64999.999999999905</v>
      </c>
      <c r="C98" s="26">
        <f t="shared" si="15"/>
        <v>1666.6666666666667</v>
      </c>
      <c r="D98" s="47">
        <f t="shared" si="15"/>
        <v>5.1399999999999987E-3</v>
      </c>
      <c r="E98" s="26">
        <f t="shared" si="11"/>
        <v>85.666666666666515</v>
      </c>
      <c r="F98" s="26">
        <f t="shared" si="12"/>
        <v>1752.3333333333333</v>
      </c>
      <c r="G98" s="13">
        <f t="shared" si="16"/>
        <v>0.85477900972431675</v>
      </c>
      <c r="H98" s="26">
        <f t="shared" si="13"/>
        <v>1497.8577513735777</v>
      </c>
    </row>
    <row r="99" spans="1:8">
      <c r="A99" s="2">
        <v>22</v>
      </c>
      <c r="B99" s="26">
        <f t="shared" si="14"/>
        <v>63333.333333333241</v>
      </c>
      <c r="C99" s="26">
        <f t="shared" si="15"/>
        <v>1666.6666666666667</v>
      </c>
      <c r="D99" s="47">
        <f t="shared" si="15"/>
        <v>5.1399999999999987E-3</v>
      </c>
      <c r="E99" s="26">
        <f t="shared" si="11"/>
        <v>83.524999999999864</v>
      </c>
      <c r="F99" s="26">
        <f t="shared" si="12"/>
        <v>1750.1916666666666</v>
      </c>
      <c r="G99" s="13">
        <f t="shared" si="16"/>
        <v>0.84841589054522759</v>
      </c>
      <c r="H99" s="26">
        <f t="shared" si="13"/>
        <v>1484.8904214998361</v>
      </c>
    </row>
    <row r="100" spans="1:8">
      <c r="A100" s="2">
        <v>23</v>
      </c>
      <c r="B100" s="26">
        <f t="shared" si="14"/>
        <v>61666.666666666577</v>
      </c>
      <c r="C100" s="26">
        <f t="shared" si="15"/>
        <v>1666.6666666666667</v>
      </c>
      <c r="D100" s="47">
        <f t="shared" si="15"/>
        <v>5.1399999999999987E-3</v>
      </c>
      <c r="E100" s="26">
        <f t="shared" si="11"/>
        <v>81.383333333333198</v>
      </c>
      <c r="F100" s="26">
        <f t="shared" si="12"/>
        <v>1748.05</v>
      </c>
      <c r="G100" s="13">
        <f t="shared" si="16"/>
        <v>0.8421001394989851</v>
      </c>
      <c r="H100" s="26">
        <f t="shared" si="13"/>
        <v>1472.0331488512008</v>
      </c>
    </row>
    <row r="101" spans="1:8">
      <c r="A101" s="2">
        <v>24</v>
      </c>
      <c r="B101" s="26">
        <f t="shared" si="14"/>
        <v>59999.999999999913</v>
      </c>
      <c r="C101" s="26">
        <f t="shared" si="15"/>
        <v>1666.6666666666667</v>
      </c>
      <c r="D101" s="47">
        <f t="shared" si="15"/>
        <v>5.1399999999999987E-3</v>
      </c>
      <c r="E101" s="26">
        <f t="shared" si="11"/>
        <v>79.241666666666532</v>
      </c>
      <c r="F101" s="26">
        <f t="shared" si="12"/>
        <v>1745.9083333333333</v>
      </c>
      <c r="G101" s="13">
        <f t="shared" si="16"/>
        <v>0.83583140396921596</v>
      </c>
      <c r="H101" s="26">
        <f t="shared" si="13"/>
        <v>1459.2850134515538</v>
      </c>
    </row>
    <row r="102" spans="1:8">
      <c r="A102" s="2">
        <v>25</v>
      </c>
      <c r="B102" s="26">
        <f t="shared" si="14"/>
        <v>58333.333333333248</v>
      </c>
      <c r="C102" s="26">
        <f t="shared" si="15"/>
        <v>1666.6666666666667</v>
      </c>
      <c r="D102" s="47">
        <f t="shared" si="15"/>
        <v>5.1399999999999987E-3</v>
      </c>
      <c r="E102" s="26">
        <f t="shared" si="11"/>
        <v>77.099999999999866</v>
      </c>
      <c r="F102" s="26">
        <f t="shared" si="12"/>
        <v>1743.7666666666667</v>
      </c>
      <c r="G102" s="13">
        <f t="shared" si="16"/>
        <v>0.82960933396448233</v>
      </c>
      <c r="H102" s="26">
        <f t="shared" si="13"/>
        <v>1446.6451029227987</v>
      </c>
    </row>
    <row r="103" spans="1:8">
      <c r="A103" s="2">
        <v>26</v>
      </c>
      <c r="B103" s="26">
        <f t="shared" si="14"/>
        <v>56666.666666666584</v>
      </c>
      <c r="C103" s="26">
        <f t="shared" si="15"/>
        <v>1666.6666666666667</v>
      </c>
      <c r="D103" s="47">
        <f t="shared" si="15"/>
        <v>5.1399999999999987E-3</v>
      </c>
      <c r="E103" s="26">
        <f t="shared" si="11"/>
        <v>74.958333333333201</v>
      </c>
      <c r="F103" s="26">
        <f t="shared" si="12"/>
        <v>1741.625</v>
      </c>
      <c r="G103" s="13">
        <f t="shared" si="16"/>
        <v>0.82343358209874173</v>
      </c>
      <c r="H103" s="26">
        <f t="shared" si="13"/>
        <v>1434.112512422721</v>
      </c>
    </row>
    <row r="104" spans="1:8">
      <c r="A104" s="2">
        <v>27</v>
      </c>
      <c r="B104" s="26">
        <f t="shared" si="14"/>
        <v>54999.99999999992</v>
      </c>
      <c r="C104" s="26">
        <f t="shared" si="15"/>
        <v>1666.6666666666667</v>
      </c>
      <c r="D104" s="47">
        <f t="shared" si="15"/>
        <v>5.1399999999999987E-3</v>
      </c>
      <c r="E104" s="26">
        <f t="shared" si="11"/>
        <v>72.816666666666549</v>
      </c>
      <c r="F104" s="26">
        <f t="shared" si="12"/>
        <v>1739.4833333333333</v>
      </c>
      <c r="G104" s="13">
        <f t="shared" si="16"/>
        <v>0.81730380357195198</v>
      </c>
      <c r="H104" s="26">
        <f t="shared" si="13"/>
        <v>1421.686344583351</v>
      </c>
    </row>
    <row r="105" spans="1:8">
      <c r="A105" s="2">
        <v>28</v>
      </c>
      <c r="B105" s="26">
        <f t="shared" si="14"/>
        <v>53333.333333333256</v>
      </c>
      <c r="C105" s="26">
        <f t="shared" si="15"/>
        <v>1666.6666666666667</v>
      </c>
      <c r="D105" s="47">
        <f t="shared" si="15"/>
        <v>5.1399999999999987E-3</v>
      </c>
      <c r="E105" s="26">
        <f t="shared" si="11"/>
        <v>70.674999999999883</v>
      </c>
      <c r="F105" s="26">
        <f t="shared" si="12"/>
        <v>1737.3416666666667</v>
      </c>
      <c r="G105" s="13">
        <f t="shared" si="16"/>
        <v>0.81121965615082081</v>
      </c>
      <c r="H105" s="26">
        <f t="shared" si="13"/>
        <v>1409.3657094498274</v>
      </c>
    </row>
    <row r="106" spans="1:8">
      <c r="A106" s="2">
        <v>29</v>
      </c>
      <c r="B106" s="26">
        <f t="shared" si="14"/>
        <v>51666.666666666591</v>
      </c>
      <c r="C106" s="26">
        <f t="shared" si="15"/>
        <v>1666.6666666666667</v>
      </c>
      <c r="D106" s="47">
        <f t="shared" si="15"/>
        <v>5.1399999999999987E-3</v>
      </c>
      <c r="E106" s="26">
        <f t="shared" si="11"/>
        <v>68.533333333333218</v>
      </c>
      <c r="F106" s="26">
        <f t="shared" si="12"/>
        <v>1735.2</v>
      </c>
      <c r="G106" s="13">
        <f t="shared" si="16"/>
        <v>0.80518080014969806</v>
      </c>
      <c r="H106" s="26">
        <f t="shared" si="13"/>
        <v>1397.149724419756</v>
      </c>
    </row>
    <row r="107" spans="1:8">
      <c r="A107" s="2">
        <v>30</v>
      </c>
      <c r="B107" s="26">
        <f t="shared" si="14"/>
        <v>49999.999999999927</v>
      </c>
      <c r="C107" s="26">
        <f t="shared" si="15"/>
        <v>1666.6666666666667</v>
      </c>
      <c r="D107" s="47">
        <f t="shared" si="15"/>
        <v>5.1399999999999987E-3</v>
      </c>
      <c r="E107" s="26">
        <f t="shared" si="11"/>
        <v>66.391666666666552</v>
      </c>
      <c r="F107" s="26">
        <f t="shared" si="12"/>
        <v>1733.0583333333334</v>
      </c>
      <c r="G107" s="13">
        <f t="shared" si="16"/>
        <v>0.79918689841161095</v>
      </c>
      <c r="H107" s="26">
        <f t="shared" si="13"/>
        <v>1385.0375141830625</v>
      </c>
    </row>
    <row r="108" spans="1:8">
      <c r="A108" s="2">
        <v>31</v>
      </c>
      <c r="B108" s="26">
        <f t="shared" si="14"/>
        <v>48333.333333333263</v>
      </c>
      <c r="C108" s="26">
        <f t="shared" si="15"/>
        <v>1666.6666666666667</v>
      </c>
      <c r="D108" s="47">
        <f t="shared" si="15"/>
        <v>5.1399999999999987E-3</v>
      </c>
      <c r="E108" s="26">
        <f t="shared" si="11"/>
        <v>64.249999999999886</v>
      </c>
      <c r="F108" s="26">
        <f t="shared" si="12"/>
        <v>1730.9166666666665</v>
      </c>
      <c r="G108" s="13">
        <f t="shared" si="16"/>
        <v>0.79323761628944012</v>
      </c>
      <c r="H108" s="26">
        <f t="shared" si="13"/>
        <v>1373.0282106623299</v>
      </c>
    </row>
    <row r="109" spans="1:8">
      <c r="A109" s="2">
        <v>32</v>
      </c>
      <c r="B109" s="26">
        <f t="shared" si="14"/>
        <v>46666.666666666599</v>
      </c>
      <c r="C109" s="26">
        <f t="shared" si="15"/>
        <v>1666.6666666666667</v>
      </c>
      <c r="D109" s="47">
        <f t="shared" si="15"/>
        <v>5.1399999999999987E-3</v>
      </c>
      <c r="E109" s="26">
        <f t="shared" si="11"/>
        <v>62.108333333333228</v>
      </c>
      <c r="F109" s="26">
        <f t="shared" si="12"/>
        <v>1728.7749999999999</v>
      </c>
      <c r="G109" s="13">
        <f t="shared" si="16"/>
        <v>0.78733262162723583</v>
      </c>
      <c r="H109" s="26">
        <f t="shared" si="13"/>
        <v>1361.1209529536245</v>
      </c>
    </row>
    <row r="110" spans="1:8">
      <c r="A110" s="2">
        <v>33</v>
      </c>
      <c r="B110" s="26">
        <f t="shared" si="14"/>
        <v>44999.999999999935</v>
      </c>
      <c r="C110" s="26">
        <f t="shared" si="15"/>
        <v>1666.6666666666667</v>
      </c>
      <c r="D110" s="47">
        <f t="shared" si="15"/>
        <v>5.1399999999999987E-3</v>
      </c>
      <c r="E110" s="26">
        <f t="shared" si="11"/>
        <v>59.966666666666562</v>
      </c>
      <c r="F110" s="26">
        <f t="shared" si="12"/>
        <v>1726.6333333333332</v>
      </c>
      <c r="G110" s="13">
        <f t="shared" si="16"/>
        <v>0.78147158474167322</v>
      </c>
      <c r="H110" s="26">
        <f t="shared" si="13"/>
        <v>1349.3148872677975</v>
      </c>
    </row>
    <row r="111" spans="1:8">
      <c r="A111" s="2">
        <v>34</v>
      </c>
      <c r="B111" s="26">
        <f t="shared" si="14"/>
        <v>43333.33333333327</v>
      </c>
      <c r="C111" s="26">
        <f t="shared" si="15"/>
        <v>1666.6666666666667</v>
      </c>
      <c r="D111" s="47">
        <f t="shared" si="15"/>
        <v>5.1399999999999987E-3</v>
      </c>
      <c r="E111" s="26">
        <f t="shared" si="11"/>
        <v>57.824999999999903</v>
      </c>
      <c r="F111" s="26">
        <f t="shared" si="12"/>
        <v>1724.4916666666666</v>
      </c>
      <c r="G111" s="13">
        <f t="shared" si="16"/>
        <v>0.77565417840364581</v>
      </c>
      <c r="H111" s="26">
        <f t="shared" si="13"/>
        <v>1337.609166872267</v>
      </c>
    </row>
    <row r="112" spans="1:8">
      <c r="A112" s="2">
        <v>35</v>
      </c>
      <c r="B112" s="26">
        <f t="shared" si="14"/>
        <v>41666.666666666606</v>
      </c>
      <c r="C112" s="26">
        <f t="shared" si="15"/>
        <v>1666.6666666666667</v>
      </c>
      <c r="D112" s="47">
        <f t="shared" si="15"/>
        <v>5.1399999999999987E-3</v>
      </c>
      <c r="E112" s="26">
        <f t="shared" si="11"/>
        <v>55.683333333333238</v>
      </c>
      <c r="F112" s="26">
        <f t="shared" si="12"/>
        <v>1722.35</v>
      </c>
      <c r="G112" s="13">
        <f t="shared" si="16"/>
        <v>0.76988007781999579</v>
      </c>
      <c r="H112" s="26">
        <f t="shared" si="13"/>
        <v>1326.0029520332696</v>
      </c>
    </row>
    <row r="113" spans="1:8">
      <c r="A113" s="2">
        <v>36</v>
      </c>
      <c r="B113" s="26">
        <f t="shared" si="14"/>
        <v>39999.999999999942</v>
      </c>
      <c r="C113" s="26">
        <f t="shared" si="15"/>
        <v>1666.6666666666667</v>
      </c>
      <c r="D113" s="47">
        <f t="shared" si="15"/>
        <v>5.1399999999999987E-3</v>
      </c>
      <c r="E113" s="26">
        <f t="shared" si="11"/>
        <v>53.541666666666579</v>
      </c>
      <c r="F113" s="26">
        <f t="shared" si="12"/>
        <v>1720.2083333333333</v>
      </c>
      <c r="G113" s="13">
        <f t="shared" si="16"/>
        <v>0.7641489606153804</v>
      </c>
      <c r="H113" s="26">
        <f t="shared" si="13"/>
        <v>1314.4954099585825</v>
      </c>
    </row>
    <row r="114" spans="1:8">
      <c r="A114" s="2">
        <v>37</v>
      </c>
      <c r="B114" s="26">
        <f t="shared" si="14"/>
        <v>38333.333333333278</v>
      </c>
      <c r="C114" s="26">
        <f t="shared" si="15"/>
        <v>1666.6666666666667</v>
      </c>
      <c r="D114" s="47">
        <f t="shared" si="15"/>
        <v>5.1399999999999987E-3</v>
      </c>
      <c r="E114" s="26">
        <f t="shared" si="11"/>
        <v>51.399999999999913</v>
      </c>
      <c r="F114" s="26">
        <f t="shared" si="12"/>
        <v>1718.0666666666666</v>
      </c>
      <c r="G114" s="13">
        <f t="shared" si="16"/>
        <v>0.75846050681427335</v>
      </c>
      <c r="H114" s="26">
        <f t="shared" si="13"/>
        <v>1303.0857147407091</v>
      </c>
    </row>
    <row r="115" spans="1:8">
      <c r="A115" s="2">
        <v>38</v>
      </c>
      <c r="B115" s="26">
        <f t="shared" si="14"/>
        <v>36666.666666666613</v>
      </c>
      <c r="C115" s="26">
        <f t="shared" si="15"/>
        <v>1666.6666666666667</v>
      </c>
      <c r="D115" s="47">
        <f t="shared" si="15"/>
        <v>5.1399999999999987E-3</v>
      </c>
      <c r="E115" s="26">
        <f t="shared" si="11"/>
        <v>49.258333333333248</v>
      </c>
      <c r="F115" s="26">
        <f t="shared" si="12"/>
        <v>1715.925</v>
      </c>
      <c r="G115" s="13">
        <f t="shared" si="16"/>
        <v>0.75281439882310008</v>
      </c>
      <c r="H115" s="26">
        <f t="shared" si="13"/>
        <v>1291.7730473005279</v>
      </c>
    </row>
    <row r="116" spans="1:8">
      <c r="A116" s="2">
        <v>39</v>
      </c>
      <c r="B116" s="26">
        <f t="shared" si="14"/>
        <v>34999.999999999949</v>
      </c>
      <c r="C116" s="26">
        <f t="shared" si="15"/>
        <v>1666.6666666666667</v>
      </c>
      <c r="D116" s="47">
        <f t="shared" si="15"/>
        <v>5.1399999999999987E-3</v>
      </c>
      <c r="E116" s="26">
        <f t="shared" si="11"/>
        <v>47.116666666666589</v>
      </c>
      <c r="F116" s="26">
        <f t="shared" si="12"/>
        <v>1713.7833333333333</v>
      </c>
      <c r="G116" s="13">
        <f t="shared" si="16"/>
        <v>0.74721032141250621</v>
      </c>
      <c r="H116" s="26">
        <f t="shared" si="13"/>
        <v>1280.5565953313962</v>
      </c>
    </row>
    <row r="117" spans="1:8">
      <c r="A117" s="2">
        <v>40</v>
      </c>
      <c r="B117" s="26">
        <f t="shared" si="14"/>
        <v>33333.333333333285</v>
      </c>
      <c r="C117" s="26">
        <f t="shared" si="15"/>
        <v>1666.6666666666667</v>
      </c>
      <c r="D117" s="47">
        <f t="shared" si="15"/>
        <v>5.1399999999999987E-3</v>
      </c>
      <c r="E117" s="26">
        <f t="shared" si="11"/>
        <v>44.974999999999923</v>
      </c>
      <c r="F117" s="26">
        <f t="shared" si="12"/>
        <v>1711.6416666666667</v>
      </c>
      <c r="G117" s="13">
        <f t="shared" si="16"/>
        <v>0.741647961699758</v>
      </c>
      <c r="H117" s="26">
        <f t="shared" si="13"/>
        <v>1269.4355532437098</v>
      </c>
    </row>
    <row r="118" spans="1:8">
      <c r="A118" s="2">
        <f>A117+1</f>
        <v>41</v>
      </c>
      <c r="B118" s="26">
        <f t="shared" ref="B118:B137" si="17">+B117-C117</f>
        <v>31666.666666666617</v>
      </c>
      <c r="C118" s="26">
        <f t="shared" ref="C118:C137" si="18">+C117</f>
        <v>1666.6666666666667</v>
      </c>
      <c r="D118" s="47">
        <f t="shared" ref="D118:D137" si="19">+D117</f>
        <v>5.1399999999999987E-3</v>
      </c>
      <c r="E118" s="26">
        <f t="shared" ref="E118:E137" si="20">(B117*D118)/4</f>
        <v>42.833333333333258</v>
      </c>
      <c r="F118" s="26">
        <f t="shared" ref="F118:F137" si="21">E118+C118</f>
        <v>1709.5</v>
      </c>
      <c r="G118" s="13">
        <f t="shared" si="16"/>
        <v>0.73612700913127338</v>
      </c>
      <c r="H118" s="26">
        <f t="shared" ref="H118:H137" si="22">F118*G118</f>
        <v>1258.4091221099118</v>
      </c>
    </row>
    <row r="119" spans="1:8">
      <c r="A119" s="2">
        <f t="shared" ref="A119:A137" si="23">A118+1</f>
        <v>42</v>
      </c>
      <c r="B119" s="26">
        <f t="shared" si="17"/>
        <v>29999.999999999949</v>
      </c>
      <c r="C119" s="26">
        <f t="shared" si="18"/>
        <v>1666.6666666666667</v>
      </c>
      <c r="D119" s="47">
        <f t="shared" si="19"/>
        <v>5.1399999999999987E-3</v>
      </c>
      <c r="E119" s="26">
        <f t="shared" si="20"/>
        <v>40.691666666666592</v>
      </c>
      <c r="F119" s="26">
        <f t="shared" si="21"/>
        <v>1707.3583333333333</v>
      </c>
      <c r="G119" s="13">
        <f t="shared" si="16"/>
        <v>0.7306471554652838</v>
      </c>
      <c r="H119" s="26">
        <f t="shared" si="22"/>
        <v>1247.4765096099479</v>
      </c>
    </row>
    <row r="120" spans="1:8">
      <c r="A120" s="2">
        <f t="shared" si="23"/>
        <v>43</v>
      </c>
      <c r="B120" s="26">
        <f t="shared" si="17"/>
        <v>28333.333333333281</v>
      </c>
      <c r="C120" s="26">
        <f t="shared" si="18"/>
        <v>1666.6666666666667</v>
      </c>
      <c r="D120" s="47">
        <f t="shared" si="19"/>
        <v>5.1399999999999987E-3</v>
      </c>
      <c r="E120" s="26">
        <f t="shared" si="20"/>
        <v>38.549999999999926</v>
      </c>
      <c r="F120" s="26">
        <f t="shared" si="21"/>
        <v>1705.2166666666667</v>
      </c>
      <c r="G120" s="13">
        <f t="shared" si="16"/>
        <v>0.725208094754624</v>
      </c>
      <c r="H120" s="26">
        <f t="shared" si="22"/>
        <v>1236.6369299771641</v>
      </c>
    </row>
    <row r="121" spans="1:8">
      <c r="A121" s="2">
        <f t="shared" si="23"/>
        <v>44</v>
      </c>
      <c r="B121" s="26">
        <f t="shared" si="17"/>
        <v>26666.666666666613</v>
      </c>
      <c r="C121" s="26">
        <f t="shared" si="18"/>
        <v>1666.6666666666667</v>
      </c>
      <c r="D121" s="47">
        <f t="shared" si="19"/>
        <v>5.1399999999999987E-3</v>
      </c>
      <c r="E121" s="26">
        <f t="shared" si="20"/>
        <v>36.40833333333326</v>
      </c>
      <c r="F121" s="26">
        <f t="shared" si="21"/>
        <v>1703.075</v>
      </c>
      <c r="G121" s="13">
        <f t="shared" si="16"/>
        <v>0.71980952332965165</v>
      </c>
      <c r="H121" s="26">
        <f t="shared" si="22"/>
        <v>1225.8896039446465</v>
      </c>
    </row>
    <row r="122" spans="1:8">
      <c r="A122" s="2">
        <f t="shared" si="23"/>
        <v>45</v>
      </c>
      <c r="B122" s="26">
        <f t="shared" si="17"/>
        <v>24999.999999999945</v>
      </c>
      <c r="C122" s="26">
        <f t="shared" si="18"/>
        <v>1666.6666666666667</v>
      </c>
      <c r="D122" s="47">
        <f t="shared" si="19"/>
        <v>5.1399999999999987E-3</v>
      </c>
      <c r="E122" s="26">
        <f t="shared" si="20"/>
        <v>34.266666666666588</v>
      </c>
      <c r="F122" s="26">
        <f t="shared" si="21"/>
        <v>1700.9333333333334</v>
      </c>
      <c r="G122" s="13">
        <f t="shared" si="16"/>
        <v>0.71445113978129193</v>
      </c>
      <c r="H122" s="26">
        <f t="shared" si="22"/>
        <v>1215.2337586919923</v>
      </c>
    </row>
    <row r="123" spans="1:8">
      <c r="A123" s="2">
        <f t="shared" si="23"/>
        <v>46</v>
      </c>
      <c r="B123" s="26">
        <f t="shared" si="17"/>
        <v>23333.333333333278</v>
      </c>
      <c r="C123" s="26">
        <f t="shared" si="18"/>
        <v>1666.6666666666667</v>
      </c>
      <c r="D123" s="47">
        <f t="shared" si="19"/>
        <v>5.1399999999999987E-3</v>
      </c>
      <c r="E123" s="26">
        <f t="shared" si="20"/>
        <v>32.124999999999922</v>
      </c>
      <c r="F123" s="26">
        <f t="shared" si="21"/>
        <v>1698.7916666666667</v>
      </c>
      <c r="G123" s="13">
        <f t="shared" si="16"/>
        <v>0.70913264494421024</v>
      </c>
      <c r="H123" s="26">
        <f t="shared" si="22"/>
        <v>1204.6686277925166</v>
      </c>
    </row>
    <row r="124" spans="1:8">
      <c r="A124" s="2">
        <f t="shared" si="23"/>
        <v>47</v>
      </c>
      <c r="B124" s="26">
        <f t="shared" si="17"/>
        <v>21666.66666666661</v>
      </c>
      <c r="C124" s="26">
        <f t="shared" si="18"/>
        <v>1666.6666666666667</v>
      </c>
      <c r="D124" s="47">
        <f t="shared" si="19"/>
        <v>5.1399999999999987E-3</v>
      </c>
      <c r="E124" s="26">
        <f t="shared" si="20"/>
        <v>29.983333333333253</v>
      </c>
      <c r="F124" s="26">
        <f t="shared" si="21"/>
        <v>1696.65</v>
      </c>
      <c r="G124" s="13">
        <f t="shared" si="16"/>
        <v>0.70385374188010941</v>
      </c>
      <c r="H124" s="26">
        <f t="shared" si="22"/>
        <v>1194.1934511608877</v>
      </c>
    </row>
    <row r="125" spans="1:8">
      <c r="A125" s="2">
        <f t="shared" si="23"/>
        <v>48</v>
      </c>
      <c r="B125" s="26">
        <f t="shared" si="17"/>
        <v>19999.999999999942</v>
      </c>
      <c r="C125" s="26">
        <f t="shared" si="18"/>
        <v>1666.6666666666667</v>
      </c>
      <c r="D125" s="47">
        <f t="shared" si="19"/>
        <v>5.1399999999999987E-3</v>
      </c>
      <c r="E125" s="26">
        <f t="shared" si="20"/>
        <v>27.841666666666587</v>
      </c>
      <c r="F125" s="26">
        <f t="shared" si="21"/>
        <v>1694.5083333333334</v>
      </c>
      <c r="G125" s="13">
        <f t="shared" si="16"/>
        <v>0.69861413586115073</v>
      </c>
      <c r="H125" s="26">
        <f t="shared" si="22"/>
        <v>1183.8074750011856</v>
      </c>
    </row>
    <row r="126" spans="1:8">
      <c r="A126" s="2">
        <f t="shared" si="23"/>
        <v>49</v>
      </c>
      <c r="B126" s="26">
        <f t="shared" si="17"/>
        <v>18333.333333333274</v>
      </c>
      <c r="C126" s="26">
        <f t="shared" si="18"/>
        <v>1666.6666666666667</v>
      </c>
      <c r="D126" s="47">
        <f t="shared" si="19"/>
        <v>5.1399999999999987E-3</v>
      </c>
      <c r="E126" s="26">
        <f t="shared" si="20"/>
        <v>25.699999999999918</v>
      </c>
      <c r="F126" s="26">
        <f t="shared" si="21"/>
        <v>1692.3666666666666</v>
      </c>
      <c r="G126" s="13">
        <f t="shared" si="16"/>
        <v>0.69341353435349939</v>
      </c>
      <c r="H126" s="26">
        <f t="shared" si="22"/>
        <v>1173.5099517553838</v>
      </c>
    </row>
    <row r="127" spans="1:8">
      <c r="A127" s="2">
        <f t="shared" si="23"/>
        <v>50</v>
      </c>
      <c r="B127" s="26">
        <f t="shared" si="17"/>
        <v>16666.666666666606</v>
      </c>
      <c r="C127" s="26">
        <f t="shared" si="18"/>
        <v>1666.6666666666667</v>
      </c>
      <c r="D127" s="47">
        <f t="shared" si="19"/>
        <v>5.1399999999999987E-3</v>
      </c>
      <c r="E127" s="26">
        <f t="shared" si="20"/>
        <v>23.558333333333252</v>
      </c>
      <c r="F127" s="26">
        <f t="shared" si="21"/>
        <v>1690.2249999999999</v>
      </c>
      <c r="G127" s="13">
        <f t="shared" si="16"/>
        <v>0.68825164700099195</v>
      </c>
      <c r="H127" s="26">
        <f t="shared" si="22"/>
        <v>1163.3001400522517</v>
      </c>
    </row>
    <row r="128" spans="1:8">
      <c r="A128" s="2">
        <f t="shared" si="23"/>
        <v>51</v>
      </c>
      <c r="B128" s="26">
        <f t="shared" si="17"/>
        <v>14999.99999999994</v>
      </c>
      <c r="C128" s="26">
        <f t="shared" si="18"/>
        <v>1666.6666666666667</v>
      </c>
      <c r="D128" s="47">
        <f t="shared" si="19"/>
        <v>5.1399999999999987E-3</v>
      </c>
      <c r="E128" s="26">
        <f t="shared" si="20"/>
        <v>21.416666666666583</v>
      </c>
      <c r="F128" s="26">
        <f t="shared" si="21"/>
        <v>1688.0833333333333</v>
      </c>
      <c r="G128" s="13">
        <f t="shared" si="16"/>
        <v>0.68312818560892496</v>
      </c>
      <c r="H128" s="26">
        <f t="shared" si="22"/>
        <v>1153.1773046566661</v>
      </c>
    </row>
    <row r="129" spans="1:8">
      <c r="A129" s="2">
        <f t="shared" si="23"/>
        <v>52</v>
      </c>
      <c r="B129" s="26">
        <f t="shared" si="17"/>
        <v>13333.333333333274</v>
      </c>
      <c r="C129" s="26">
        <f t="shared" si="18"/>
        <v>1666.6666666666667</v>
      </c>
      <c r="D129" s="47">
        <f t="shared" si="19"/>
        <v>5.1399999999999987E-3</v>
      </c>
      <c r="E129" s="26">
        <f t="shared" si="20"/>
        <v>19.274999999999917</v>
      </c>
      <c r="F129" s="26">
        <f t="shared" si="21"/>
        <v>1685.9416666666666</v>
      </c>
      <c r="G129" s="13">
        <f t="shared" si="16"/>
        <v>0.67804286412796522</v>
      </c>
      <c r="H129" s="26">
        <f t="shared" si="22"/>
        <v>1143.1407164193417</v>
      </c>
    </row>
    <row r="130" spans="1:8">
      <c r="A130" s="2">
        <f t="shared" si="23"/>
        <v>53</v>
      </c>
      <c r="B130" s="26">
        <f t="shared" si="17"/>
        <v>11666.666666666608</v>
      </c>
      <c r="C130" s="26">
        <f t="shared" si="18"/>
        <v>1666.6666666666667</v>
      </c>
      <c r="D130" s="47">
        <f t="shared" si="19"/>
        <v>5.1399999999999987E-3</v>
      </c>
      <c r="E130" s="26">
        <f t="shared" si="20"/>
        <v>17.133333333333251</v>
      </c>
      <c r="F130" s="26">
        <f t="shared" si="21"/>
        <v>1683.8</v>
      </c>
      <c r="G130" s="13">
        <f t="shared" si="16"/>
        <v>0.67299539863817881</v>
      </c>
      <c r="H130" s="26">
        <f t="shared" si="22"/>
        <v>1133.1896522269653</v>
      </c>
    </row>
    <row r="131" spans="1:8">
      <c r="A131" s="2">
        <f t="shared" si="23"/>
        <v>54</v>
      </c>
      <c r="B131" s="26">
        <f t="shared" si="17"/>
        <v>9999.9999999999418</v>
      </c>
      <c r="C131" s="26">
        <f t="shared" si="18"/>
        <v>1666.6666666666667</v>
      </c>
      <c r="D131" s="47">
        <f t="shared" si="19"/>
        <v>5.1399999999999987E-3</v>
      </c>
      <c r="E131" s="26">
        <f t="shared" si="20"/>
        <v>14.991666666666587</v>
      </c>
      <c r="F131" s="26">
        <f t="shared" si="21"/>
        <v>1681.6583333333333</v>
      </c>
      <c r="G131" s="13">
        <f t="shared" si="16"/>
        <v>0.66798550733317996</v>
      </c>
      <c r="H131" s="26">
        <f t="shared" si="22"/>
        <v>1123.3233949527364</v>
      </c>
    </row>
    <row r="132" spans="1:8">
      <c r="A132" s="2">
        <f t="shared" si="23"/>
        <v>55</v>
      </c>
      <c r="B132" s="26">
        <f t="shared" si="17"/>
        <v>8333.3333333332757</v>
      </c>
      <c r="C132" s="26">
        <f t="shared" si="18"/>
        <v>1666.6666666666667</v>
      </c>
      <c r="D132" s="47">
        <f t="shared" si="19"/>
        <v>5.1399999999999987E-3</v>
      </c>
      <c r="E132" s="26">
        <f t="shared" si="20"/>
        <v>12.849999999999921</v>
      </c>
      <c r="F132" s="26">
        <f t="shared" si="21"/>
        <v>1679.5166666666667</v>
      </c>
      <c r="G132" s="13">
        <f t="shared" si="16"/>
        <v>0.66301291050439692</v>
      </c>
      <c r="H132" s="26">
        <f t="shared" si="22"/>
        <v>1113.5412334073096</v>
      </c>
    </row>
    <row r="133" spans="1:8">
      <c r="A133" s="2">
        <f t="shared" si="23"/>
        <v>56</v>
      </c>
      <c r="B133" s="26">
        <f t="shared" si="17"/>
        <v>6666.6666666666088</v>
      </c>
      <c r="C133" s="26">
        <f t="shared" si="18"/>
        <v>1666.6666666666667</v>
      </c>
      <c r="D133" s="47">
        <f t="shared" si="19"/>
        <v>5.1399999999999987E-3</v>
      </c>
      <c r="E133" s="26">
        <f t="shared" si="20"/>
        <v>10.708333333333258</v>
      </c>
      <c r="F133" s="26">
        <f t="shared" si="21"/>
        <v>1677.375</v>
      </c>
      <c r="G133" s="13">
        <f t="shared" si="16"/>
        <v>0.65807733052545603</v>
      </c>
      <c r="H133" s="26">
        <f t="shared" si="22"/>
        <v>1103.8424622901368</v>
      </c>
    </row>
    <row r="134" spans="1:8">
      <c r="A134" s="2">
        <f t="shared" si="23"/>
        <v>57</v>
      </c>
      <c r="B134" s="26">
        <f t="shared" si="17"/>
        <v>4999.9999999999418</v>
      </c>
      <c r="C134" s="26">
        <f t="shared" si="18"/>
        <v>1666.6666666666667</v>
      </c>
      <c r="D134" s="47">
        <f t="shared" si="19"/>
        <v>5.1399999999999987E-3</v>
      </c>
      <c r="E134" s="26">
        <f t="shared" si="20"/>
        <v>8.56666666666659</v>
      </c>
      <c r="F134" s="26">
        <f t="shared" si="21"/>
        <v>1675.2333333333333</v>
      </c>
      <c r="G134" s="13">
        <f t="shared" si="16"/>
        <v>0.65317849183668086</v>
      </c>
      <c r="H134" s="26">
        <f t="shared" si="22"/>
        <v>1094.2263821412023</v>
      </c>
    </row>
    <row r="135" spans="1:8">
      <c r="A135" s="2">
        <f t="shared" si="23"/>
        <v>58</v>
      </c>
      <c r="B135" s="26">
        <f t="shared" si="17"/>
        <v>3333.3333333332748</v>
      </c>
      <c r="C135" s="26">
        <f t="shared" si="18"/>
        <v>1666.6666666666667</v>
      </c>
      <c r="D135" s="47">
        <f t="shared" si="19"/>
        <v>5.1399999999999987E-3</v>
      </c>
      <c r="E135" s="26">
        <f t="shared" si="20"/>
        <v>6.4249999999999234</v>
      </c>
      <c r="F135" s="26">
        <f t="shared" si="21"/>
        <v>1673.0916666666667</v>
      </c>
      <c r="G135" s="13">
        <f t="shared" si="16"/>
        <v>0.64831612092970803</v>
      </c>
      <c r="H135" s="26">
        <f t="shared" si="22"/>
        <v>1084.6922992931534</v>
      </c>
    </row>
    <row r="136" spans="1:8">
      <c r="A136" s="2">
        <f t="shared" si="23"/>
        <v>59</v>
      </c>
      <c r="B136" s="26">
        <f t="shared" si="17"/>
        <v>1666.6666666666081</v>
      </c>
      <c r="C136" s="26">
        <f t="shared" si="18"/>
        <v>1666.6666666666667</v>
      </c>
      <c r="D136" s="47">
        <f t="shared" si="19"/>
        <v>5.1399999999999987E-3</v>
      </c>
      <c r="E136" s="26">
        <f t="shared" si="20"/>
        <v>4.2833333333332568</v>
      </c>
      <c r="F136" s="26">
        <f t="shared" si="21"/>
        <v>1670.95</v>
      </c>
      <c r="G136" s="13">
        <f t="shared" si="16"/>
        <v>0.64348994633221634</v>
      </c>
      <c r="H136" s="26">
        <f t="shared" si="22"/>
        <v>1075.2395258238168</v>
      </c>
    </row>
    <row r="137" spans="1:8">
      <c r="A137" s="2">
        <f t="shared" si="23"/>
        <v>60</v>
      </c>
      <c r="B137" s="26">
        <f t="shared" si="17"/>
        <v>-5.8662408264353871E-11</v>
      </c>
      <c r="C137" s="26">
        <f t="shared" si="18"/>
        <v>1666.6666666666667</v>
      </c>
      <c r="D137" s="47">
        <f t="shared" si="19"/>
        <v>5.1399999999999987E-3</v>
      </c>
      <c r="E137" s="26">
        <f t="shared" si="20"/>
        <v>2.1416666666665907</v>
      </c>
      <c r="F137" s="26">
        <f t="shared" si="21"/>
        <v>1668.8083333333334</v>
      </c>
      <c r="G137" s="13">
        <f t="shared" si="16"/>
        <v>0.63869969859277054</v>
      </c>
      <c r="H137" s="26">
        <f t="shared" si="22"/>
        <v>1065.8673795091038</v>
      </c>
    </row>
    <row r="138" spans="1:8">
      <c r="B138" s="26"/>
      <c r="C138" s="26"/>
    </row>
    <row r="139" spans="1:8">
      <c r="B139" s="26"/>
      <c r="C139" s="26"/>
      <c r="D139" s="6"/>
      <c r="E139" s="27" t="s">
        <v>27</v>
      </c>
      <c r="F139" s="26"/>
      <c r="G139" s="14" t="s">
        <v>47</v>
      </c>
      <c r="H139" s="28">
        <f>SUM(H78:H138)</f>
        <v>83666.114762841898</v>
      </c>
    </row>
    <row r="140" spans="1:8">
      <c r="B140" s="26"/>
      <c r="C140" s="26"/>
      <c r="D140" s="6"/>
      <c r="E140" s="27"/>
      <c r="F140" s="26"/>
      <c r="G140" s="13"/>
      <c r="H140" s="28"/>
    </row>
    <row r="141" spans="1:8">
      <c r="B141" s="26"/>
      <c r="C141" s="26"/>
      <c r="D141" s="6"/>
      <c r="E141" s="26"/>
      <c r="F141" s="26"/>
      <c r="G141" s="13"/>
    </row>
    <row r="142" spans="1:8">
      <c r="A142" s="7" t="s">
        <v>31</v>
      </c>
      <c r="B142" s="26"/>
      <c r="C142" s="26"/>
      <c r="D142" s="11" t="s">
        <v>47</v>
      </c>
      <c r="E142" s="26">
        <f>+H69</f>
        <v>103745.098385028</v>
      </c>
      <c r="F142" s="27" t="s">
        <v>32</v>
      </c>
      <c r="G142" s="13"/>
    </row>
    <row r="143" spans="1:8">
      <c r="A143" s="7" t="s">
        <v>33</v>
      </c>
      <c r="B143" s="26"/>
      <c r="C143" s="26"/>
      <c r="D143" s="11" t="s">
        <v>47</v>
      </c>
      <c r="E143" s="26">
        <f>+H139</f>
        <v>83666.114762841898</v>
      </c>
      <c r="F143" s="27" t="s">
        <v>34</v>
      </c>
      <c r="G143" s="13"/>
    </row>
    <row r="144" spans="1:8">
      <c r="D144" s="15"/>
      <c r="E144" s="29" t="s">
        <v>35</v>
      </c>
    </row>
    <row r="145" spans="1:8">
      <c r="B145" s="146" t="s">
        <v>36</v>
      </c>
      <c r="C145" s="147"/>
      <c r="D145" s="15" t="s">
        <v>47</v>
      </c>
      <c r="E145" s="28">
        <f>E142-E143</f>
        <v>20078.983622186104</v>
      </c>
      <c r="F145" s="24"/>
      <c r="G145" s="30"/>
      <c r="H145" s="20"/>
    </row>
    <row r="146" spans="1:8">
      <c r="B146" s="146" t="s">
        <v>36</v>
      </c>
      <c r="C146" s="147"/>
      <c r="D146" s="15" t="s">
        <v>48</v>
      </c>
      <c r="E146" s="31">
        <f>+E145/E142</f>
        <v>0.19354151603063888</v>
      </c>
      <c r="F146" s="37" t="s">
        <v>51</v>
      </c>
      <c r="G146" s="16"/>
      <c r="H146" s="20"/>
    </row>
    <row r="147" spans="1:8" ht="15.75" thickBot="1"/>
    <row r="148" spans="1:8" ht="15.75" thickBot="1">
      <c r="C148" s="32" t="s">
        <v>45</v>
      </c>
      <c r="D148" s="17"/>
      <c r="E148" s="18">
        <f>+E145</f>
        <v>20078.983622186104</v>
      </c>
      <c r="F148" s="19" t="s">
        <v>37</v>
      </c>
    </row>
    <row r="150" spans="1:8">
      <c r="A150" s="1" t="s">
        <v>38</v>
      </c>
      <c r="C150" s="20" t="s">
        <v>64</v>
      </c>
      <c r="E150" s="33"/>
    </row>
    <row r="151" spans="1:8">
      <c r="A151" s="1" t="s">
        <v>39</v>
      </c>
      <c r="B151" s="34" t="s">
        <v>65</v>
      </c>
    </row>
    <row r="152" spans="1:8">
      <c r="B152" s="27" t="s">
        <v>40</v>
      </c>
    </row>
    <row r="153" spans="1:8">
      <c r="A153" s="1" t="s">
        <v>41</v>
      </c>
      <c r="B153" s="27" t="s">
        <v>53</v>
      </c>
      <c r="F153" s="51">
        <f>+CALCOLO!B2</f>
        <v>100000</v>
      </c>
    </row>
    <row r="154" spans="1:8">
      <c r="A154" s="1" t="s">
        <v>42</v>
      </c>
      <c r="B154" s="35" t="s">
        <v>54</v>
      </c>
      <c r="F154" s="52">
        <f>CALCOLO!B4+CALCOLO!B6</f>
        <v>3.5699999999999996E-2</v>
      </c>
    </row>
    <row r="155" spans="1:8">
      <c r="A155" s="1" t="s">
        <v>43</v>
      </c>
      <c r="B155" s="27" t="s">
        <v>52</v>
      </c>
      <c r="F155" s="38">
        <f>+F153*C156</f>
        <v>80000</v>
      </c>
    </row>
    <row r="156" spans="1:8">
      <c r="B156" s="35" t="s">
        <v>57</v>
      </c>
      <c r="C156" s="53">
        <f>+CALCOLO!B3</f>
        <v>0.8</v>
      </c>
      <c r="D156" s="44" t="s">
        <v>56</v>
      </c>
      <c r="E156" s="39">
        <v>0</v>
      </c>
    </row>
    <row r="157" spans="1:8">
      <c r="B157" s="35" t="s">
        <v>58</v>
      </c>
      <c r="C157" s="43">
        <f>100%-C156</f>
        <v>0.19999999999999996</v>
      </c>
      <c r="D157" s="44" t="s">
        <v>56</v>
      </c>
      <c r="E157" s="52">
        <f>+CALCOLO!B5+CALCOLO!B6</f>
        <v>2.5700000000000001E-2</v>
      </c>
      <c r="F157" s="42" t="s">
        <v>62</v>
      </c>
    </row>
    <row r="158" spans="1:8">
      <c r="A158" s="1" t="s">
        <v>44</v>
      </c>
      <c r="B158" s="35" t="s">
        <v>55</v>
      </c>
      <c r="D158" s="40">
        <f ca="1">TODAY()</f>
        <v>41991</v>
      </c>
      <c r="E158" s="39">
        <f>(+E157*C157)+(E156*C156)</f>
        <v>5.1399999999999987E-3</v>
      </c>
    </row>
    <row r="159" spans="1:8">
      <c r="D159" s="41"/>
    </row>
    <row r="162" spans="5:5">
      <c r="E162" s="45"/>
    </row>
  </sheetData>
  <mergeCells count="2">
    <mergeCell ref="B145:C145"/>
    <mergeCell ref="B146:C146"/>
  </mergeCells>
  <phoneticPr fontId="9" type="noConversion"/>
  <hyperlinks>
    <hyperlink ref="A2" r:id="rId1" tooltip="Tasso di rif. UE"/>
    <hyperlink ref="A72" r:id="rId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</vt:lpstr>
      <vt:lpstr>L23-04 60M</vt:lpstr>
      <vt:lpstr>L23-04 72M</vt:lpstr>
      <vt:lpstr>L23-04 120M</vt:lpstr>
      <vt:lpstr>L23-04 180M</vt:lpstr>
      <vt:lpstr>CALCOLO!Area_stampa</vt:lpstr>
    </vt:vector>
  </TitlesOfParts>
  <Company>Finpiemonte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Fusta</dc:creator>
  <cp:lastModifiedBy>zampolini</cp:lastModifiedBy>
  <cp:lastPrinted>2010-12-14T15:23:47Z</cp:lastPrinted>
  <dcterms:created xsi:type="dcterms:W3CDTF">1997-06-11T15:05:45Z</dcterms:created>
  <dcterms:modified xsi:type="dcterms:W3CDTF">2014-12-18T10:12:23Z</dcterms:modified>
</cp:coreProperties>
</file>