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2030srl-my.sharepoint.com/personal/ac_e2030srl_onmicrosoft_com/Documents/LAVORO/P.IVA ING ANTONIO C/Bando_Finpiemonte/DOM_BANDO 759_760 DA VALUTARE_2024/INDICATORI_RIUNIONE 20250212/"/>
    </mc:Choice>
  </mc:AlternateContent>
  <xr:revisionPtr revIDLastSave="11" documentId="8_{47961034-DE93-4AFF-BA76-394AFBAA1C44}" xr6:coauthVersionLast="47" xr6:coauthVersionMax="47" xr10:uidLastSave="{3D76976D-DF5C-434B-AEB3-6E621F87F76D}"/>
  <bookViews>
    <workbookView xWindow="-108" yWindow="-108" windowWidth="41496" windowHeight="16776" activeTab="2" xr2:uid="{00000000-000D-0000-FFFF-FFFF00000000}"/>
  </bookViews>
  <sheets>
    <sheet name="MOD. BANDO" sheetId="1" r:id="rId1"/>
    <sheet name="Istruzioni" sheetId="2" r:id="rId2"/>
    <sheet name="Anagrafica" sheetId="3" r:id="rId3"/>
    <sheet name="ANTE" sheetId="4" r:id="rId4"/>
    <sheet name="POST" sheetId="5" r:id="rId5"/>
    <sheet name="BILANCIO" sheetId="6" r:id="rId6"/>
    <sheet name="Proiezione limiti AVG" sheetId="7" r:id="rId7"/>
    <sheet name="Parametri" sheetId="8" state="hidden" r:id="rId8"/>
    <sheet name="Dati" sheetId="9" state="hidden" r:id="rId9"/>
    <sheet name="Conversioni FE flussi" sheetId="10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O24" i="8" l="1"/>
  <c r="O22" i="8"/>
  <c r="J22" i="8"/>
  <c r="G22" i="8"/>
  <c r="F22" i="8"/>
  <c r="E22" i="8"/>
  <c r="D22" i="8"/>
  <c r="O21" i="8"/>
  <c r="J21" i="8"/>
  <c r="G21" i="8"/>
  <c r="F21" i="8"/>
  <c r="E21" i="8"/>
  <c r="D21" i="8"/>
  <c r="O20" i="8"/>
  <c r="J20" i="8"/>
  <c r="G20" i="8"/>
  <c r="F20" i="8"/>
  <c r="E20" i="8"/>
  <c r="D20" i="8"/>
  <c r="O19" i="8"/>
  <c r="I19" i="8"/>
  <c r="H19" i="8"/>
  <c r="G19" i="8"/>
  <c r="F19" i="8"/>
  <c r="E19" i="8"/>
  <c r="D19" i="8"/>
  <c r="O18" i="8"/>
  <c r="J18" i="8"/>
  <c r="I18" i="8" s="1"/>
  <c r="H18" i="8" s="1"/>
  <c r="F18" i="8"/>
  <c r="E18" i="8"/>
  <c r="D18" i="8"/>
  <c r="G18" i="8" s="1"/>
  <c r="O17" i="8"/>
  <c r="F17" i="8"/>
  <c r="G17" i="8" s="1"/>
  <c r="E17" i="8"/>
  <c r="D17" i="8"/>
  <c r="O16" i="8"/>
  <c r="G16" i="8"/>
  <c r="F16" i="8"/>
  <c r="E16" i="8"/>
  <c r="D16" i="8"/>
  <c r="O15" i="8"/>
  <c r="J15" i="8"/>
  <c r="G15" i="8"/>
  <c r="F15" i="8"/>
  <c r="E15" i="8"/>
  <c r="D15" i="8"/>
  <c r="O14" i="8"/>
  <c r="J14" i="8"/>
  <c r="G14" i="8"/>
  <c r="F14" i="8"/>
  <c r="E14" i="8"/>
  <c r="D14" i="8"/>
  <c r="O13" i="8"/>
  <c r="I13" i="8"/>
  <c r="J13" i="8" s="1"/>
  <c r="G13" i="8"/>
  <c r="F13" i="8"/>
  <c r="E13" i="8"/>
  <c r="D13" i="8"/>
  <c r="O12" i="8"/>
  <c r="J12" i="8"/>
  <c r="I12" i="8"/>
  <c r="F12" i="8"/>
  <c r="E12" i="8"/>
  <c r="D12" i="8"/>
  <c r="G12" i="8" s="1"/>
  <c r="O11" i="8"/>
  <c r="J11" i="8"/>
  <c r="F11" i="8"/>
  <c r="E11" i="8"/>
  <c r="D11" i="8"/>
  <c r="G11" i="8" s="1"/>
  <c r="O10" i="8"/>
  <c r="J10" i="8"/>
  <c r="F10" i="8"/>
  <c r="E10" i="8"/>
  <c r="D10" i="8"/>
  <c r="G10" i="8" s="1"/>
  <c r="O9" i="8"/>
  <c r="J9" i="8"/>
  <c r="F9" i="8"/>
  <c r="E9" i="8"/>
  <c r="D9" i="8"/>
  <c r="G9" i="8" s="1"/>
  <c r="O8" i="8"/>
  <c r="I8" i="8"/>
  <c r="J8" i="8" s="1"/>
  <c r="F8" i="8"/>
  <c r="E8" i="8"/>
  <c r="D8" i="8"/>
  <c r="G8" i="8" s="1"/>
  <c r="O7" i="8"/>
  <c r="J7" i="8"/>
  <c r="I7" i="8"/>
  <c r="G7" i="8"/>
  <c r="F7" i="8"/>
  <c r="E7" i="8"/>
  <c r="D7" i="8"/>
  <c r="J6" i="8"/>
  <c r="F6" i="8"/>
  <c r="E6" i="8"/>
  <c r="D6" i="8"/>
  <c r="G6" i="8" s="1"/>
  <c r="O5" i="8"/>
  <c r="J5" i="8"/>
  <c r="F5" i="8"/>
  <c r="E5" i="8"/>
  <c r="D5" i="8"/>
  <c r="O4" i="8"/>
  <c r="J4" i="8"/>
  <c r="F4" i="8"/>
  <c r="E4" i="8"/>
  <c r="D4" i="8"/>
  <c r="G4" i="8" s="1"/>
  <c r="O3" i="8"/>
  <c r="J3" i="8"/>
  <c r="F3" i="8"/>
  <c r="E3" i="8"/>
  <c r="D3" i="8"/>
  <c r="O2" i="8"/>
  <c r="J2" i="8"/>
  <c r="J16" i="8" s="1"/>
  <c r="I16" i="8" s="1"/>
  <c r="H16" i="8" s="1"/>
  <c r="F2" i="8"/>
  <c r="E2" i="8"/>
  <c r="D2" i="8"/>
  <c r="G2" i="8" s="1"/>
  <c r="D20" i="7"/>
  <c r="C20" i="7"/>
  <c r="E12" i="7"/>
  <c r="D12" i="7"/>
  <c r="C12" i="7"/>
  <c r="JJ1" i="6"/>
  <c r="T32" i="5"/>
  <c r="Q32" i="5"/>
  <c r="N32" i="5"/>
  <c r="H32" i="5"/>
  <c r="F32" i="5"/>
  <c r="D32" i="5"/>
  <c r="C32" i="5"/>
  <c r="G32" i="5" s="1"/>
  <c r="I32" i="5" s="1"/>
  <c r="T31" i="5"/>
  <c r="Q31" i="5"/>
  <c r="N31" i="5"/>
  <c r="F31" i="5"/>
  <c r="D31" i="5"/>
  <c r="H31" i="5" s="1"/>
  <c r="C31" i="5"/>
  <c r="G31" i="5" s="1"/>
  <c r="T30" i="5"/>
  <c r="Q30" i="5"/>
  <c r="N30" i="5"/>
  <c r="H30" i="5"/>
  <c r="G30" i="5"/>
  <c r="I30" i="5" s="1"/>
  <c r="F30" i="5"/>
  <c r="D30" i="5"/>
  <c r="C30" i="5"/>
  <c r="F29" i="5"/>
  <c r="D29" i="5"/>
  <c r="H29" i="5" s="1"/>
  <c r="C29" i="5"/>
  <c r="G29" i="5" s="1"/>
  <c r="I29" i="5" s="1"/>
  <c r="H28" i="5"/>
  <c r="G28" i="5"/>
  <c r="F28" i="5"/>
  <c r="D28" i="5"/>
  <c r="C28" i="5"/>
  <c r="T25" i="5"/>
  <c r="Q25" i="5"/>
  <c r="N25" i="5"/>
  <c r="H25" i="5"/>
  <c r="G25" i="5"/>
  <c r="I25" i="5" s="1"/>
  <c r="F25" i="5"/>
  <c r="T24" i="5"/>
  <c r="Q24" i="5"/>
  <c r="N24" i="5"/>
  <c r="H24" i="5"/>
  <c r="G24" i="5"/>
  <c r="F24" i="5"/>
  <c r="I24" i="5" s="1"/>
  <c r="T23" i="5"/>
  <c r="Q23" i="5"/>
  <c r="N23" i="5"/>
  <c r="H23" i="5"/>
  <c r="G23" i="5"/>
  <c r="F23" i="5"/>
  <c r="I23" i="5" s="1"/>
  <c r="T22" i="5"/>
  <c r="Q22" i="5"/>
  <c r="N22" i="5"/>
  <c r="H22" i="5"/>
  <c r="I22" i="5" s="1"/>
  <c r="G22" i="5"/>
  <c r="F22" i="5"/>
  <c r="T21" i="5"/>
  <c r="Q21" i="5"/>
  <c r="N21" i="5"/>
  <c r="H21" i="5"/>
  <c r="G21" i="5"/>
  <c r="I21" i="5" s="1"/>
  <c r="F21" i="5"/>
  <c r="T20" i="5"/>
  <c r="Q20" i="5"/>
  <c r="N20" i="5"/>
  <c r="H20" i="5"/>
  <c r="G20" i="5"/>
  <c r="F20" i="5"/>
  <c r="I20" i="5" s="1"/>
  <c r="T19" i="5"/>
  <c r="Q19" i="5"/>
  <c r="N19" i="5"/>
  <c r="H19" i="5"/>
  <c r="G19" i="5"/>
  <c r="F19" i="5"/>
  <c r="I19" i="5" s="1"/>
  <c r="T18" i="5"/>
  <c r="Q18" i="5"/>
  <c r="N18" i="5"/>
  <c r="H18" i="5"/>
  <c r="G18" i="5"/>
  <c r="I18" i="5" s="1"/>
  <c r="F18" i="5"/>
  <c r="T17" i="5"/>
  <c r="Q17" i="5"/>
  <c r="N17" i="5"/>
  <c r="H17" i="5"/>
  <c r="G17" i="5"/>
  <c r="I17" i="5" s="1"/>
  <c r="F17" i="5"/>
  <c r="T16" i="5"/>
  <c r="Q16" i="5"/>
  <c r="N16" i="5"/>
  <c r="H16" i="5"/>
  <c r="G16" i="5"/>
  <c r="F16" i="5"/>
  <c r="I16" i="5" s="1"/>
  <c r="T15" i="5"/>
  <c r="Q15" i="5"/>
  <c r="N15" i="5"/>
  <c r="H15" i="5"/>
  <c r="G15" i="5"/>
  <c r="F15" i="5"/>
  <c r="I15" i="5" s="1"/>
  <c r="T14" i="5"/>
  <c r="Q14" i="5"/>
  <c r="N14" i="5"/>
  <c r="H14" i="5"/>
  <c r="G14" i="5"/>
  <c r="I14" i="5" s="1"/>
  <c r="F14" i="5"/>
  <c r="T13" i="5"/>
  <c r="Q13" i="5"/>
  <c r="N13" i="5"/>
  <c r="H13" i="5"/>
  <c r="G13" i="5"/>
  <c r="I13" i="5" s="1"/>
  <c r="F13" i="5"/>
  <c r="T12" i="5"/>
  <c r="Q12" i="5"/>
  <c r="N12" i="5"/>
  <c r="H12" i="5"/>
  <c r="G12" i="5"/>
  <c r="F12" i="5"/>
  <c r="I12" i="5" s="1"/>
  <c r="T11" i="5"/>
  <c r="Q11" i="5"/>
  <c r="N11" i="5"/>
  <c r="H11" i="5"/>
  <c r="G11" i="5"/>
  <c r="F11" i="5"/>
  <c r="T10" i="5"/>
  <c r="Q10" i="5"/>
  <c r="N10" i="5"/>
  <c r="H10" i="5"/>
  <c r="G10" i="5"/>
  <c r="I10" i="5" s="1"/>
  <c r="F10" i="5"/>
  <c r="T9" i="5"/>
  <c r="Q9" i="5"/>
  <c r="N9" i="5"/>
  <c r="H9" i="5"/>
  <c r="G9" i="5"/>
  <c r="I9" i="5" s="1"/>
  <c r="F9" i="5"/>
  <c r="T8" i="5"/>
  <c r="Q8" i="5"/>
  <c r="N8" i="5"/>
  <c r="H8" i="5"/>
  <c r="G8" i="5"/>
  <c r="F8" i="5"/>
  <c r="I8" i="5" s="1"/>
  <c r="T7" i="5"/>
  <c r="Q7" i="5"/>
  <c r="N7" i="5"/>
  <c r="H7" i="5"/>
  <c r="G7" i="5"/>
  <c r="F7" i="5"/>
  <c r="I7" i="5" s="1"/>
  <c r="T6" i="5"/>
  <c r="Q6" i="5"/>
  <c r="N6" i="5"/>
  <c r="H6" i="5"/>
  <c r="G6" i="5"/>
  <c r="I6" i="5" s="1"/>
  <c r="F6" i="5"/>
  <c r="T32" i="4"/>
  <c r="Q32" i="4"/>
  <c r="N32" i="4"/>
  <c r="G32" i="4"/>
  <c r="F32" i="4"/>
  <c r="D32" i="4"/>
  <c r="H32" i="4" s="1"/>
  <c r="C32" i="4"/>
  <c r="T31" i="4"/>
  <c r="Q31" i="4"/>
  <c r="N31" i="4"/>
  <c r="F31" i="4"/>
  <c r="D31" i="4"/>
  <c r="H31" i="4" s="1"/>
  <c r="C31" i="4"/>
  <c r="G31" i="4" s="1"/>
  <c r="T30" i="4"/>
  <c r="Q30" i="4"/>
  <c r="N30" i="4"/>
  <c r="H30" i="4"/>
  <c r="I30" i="4" s="1"/>
  <c r="G30" i="4"/>
  <c r="F30" i="4"/>
  <c r="D30" i="4"/>
  <c r="C30" i="4"/>
  <c r="F29" i="4"/>
  <c r="D29" i="4"/>
  <c r="H29" i="4" s="1"/>
  <c r="C29" i="4"/>
  <c r="G29" i="4" s="1"/>
  <c r="H28" i="4"/>
  <c r="G28" i="4"/>
  <c r="F28" i="4"/>
  <c r="I28" i="4" s="1"/>
  <c r="D28" i="4"/>
  <c r="C28" i="4"/>
  <c r="T25" i="4"/>
  <c r="Q25" i="4"/>
  <c r="N25" i="4"/>
  <c r="H25" i="4"/>
  <c r="G25" i="4"/>
  <c r="F25" i="4"/>
  <c r="I25" i="4" s="1"/>
  <c r="T24" i="4"/>
  <c r="Q24" i="4"/>
  <c r="N24" i="4"/>
  <c r="H24" i="4"/>
  <c r="G24" i="4"/>
  <c r="F24" i="4"/>
  <c r="I24" i="4" s="1"/>
  <c r="T23" i="4"/>
  <c r="Q23" i="4"/>
  <c r="N23" i="4"/>
  <c r="H23" i="4"/>
  <c r="G23" i="4"/>
  <c r="F23" i="4"/>
  <c r="T22" i="4"/>
  <c r="Q22" i="4"/>
  <c r="N22" i="4"/>
  <c r="H22" i="4"/>
  <c r="I22" i="4" s="1"/>
  <c r="G22" i="4"/>
  <c r="F22" i="4"/>
  <c r="T21" i="4"/>
  <c r="Q21" i="4"/>
  <c r="N21" i="4"/>
  <c r="H21" i="4"/>
  <c r="G21" i="4"/>
  <c r="F21" i="4"/>
  <c r="I21" i="4" s="1"/>
  <c r="T20" i="4"/>
  <c r="Q20" i="4"/>
  <c r="N20" i="4"/>
  <c r="H20" i="4"/>
  <c r="G20" i="4"/>
  <c r="F20" i="4"/>
  <c r="I20" i="4" s="1"/>
  <c r="T19" i="4"/>
  <c r="Q19" i="4"/>
  <c r="N19" i="4"/>
  <c r="H19" i="4"/>
  <c r="G19" i="4"/>
  <c r="F19" i="4"/>
  <c r="I19" i="4" s="1"/>
  <c r="T18" i="4"/>
  <c r="Q18" i="4"/>
  <c r="N18" i="4"/>
  <c r="I18" i="4"/>
  <c r="H18" i="4"/>
  <c r="G18" i="4"/>
  <c r="F18" i="4"/>
  <c r="T17" i="4"/>
  <c r="Q17" i="4"/>
  <c r="N17" i="4"/>
  <c r="H17" i="4"/>
  <c r="G17" i="4"/>
  <c r="F17" i="4"/>
  <c r="I17" i="4" s="1"/>
  <c r="T16" i="4"/>
  <c r="Q16" i="4"/>
  <c r="N16" i="4"/>
  <c r="H16" i="4"/>
  <c r="G16" i="4"/>
  <c r="F16" i="4"/>
  <c r="I16" i="4" s="1"/>
  <c r="T15" i="4"/>
  <c r="Q15" i="4"/>
  <c r="N15" i="4"/>
  <c r="H15" i="4"/>
  <c r="G15" i="4"/>
  <c r="F15" i="4"/>
  <c r="I15" i="4" s="1"/>
  <c r="T14" i="4"/>
  <c r="Q14" i="4"/>
  <c r="N14" i="4"/>
  <c r="I14" i="4"/>
  <c r="H14" i="4"/>
  <c r="G14" i="4"/>
  <c r="F14" i="4"/>
  <c r="T13" i="4"/>
  <c r="Q13" i="4"/>
  <c r="N13" i="4"/>
  <c r="H13" i="4"/>
  <c r="G13" i="4"/>
  <c r="F13" i="4"/>
  <c r="I13" i="4" s="1"/>
  <c r="T12" i="4"/>
  <c r="Q12" i="4"/>
  <c r="N12" i="4"/>
  <c r="H12" i="4"/>
  <c r="G12" i="4"/>
  <c r="F12" i="4"/>
  <c r="I12" i="4" s="1"/>
  <c r="T11" i="4"/>
  <c r="Q11" i="4"/>
  <c r="N11" i="4"/>
  <c r="H11" i="4"/>
  <c r="G11" i="4"/>
  <c r="F11" i="4"/>
  <c r="I11" i="4" s="1"/>
  <c r="T10" i="4"/>
  <c r="Q10" i="4"/>
  <c r="N10" i="4"/>
  <c r="I10" i="4"/>
  <c r="H10" i="4"/>
  <c r="G10" i="4"/>
  <c r="F10" i="4"/>
  <c r="T9" i="4"/>
  <c r="Q9" i="4"/>
  <c r="N9" i="4"/>
  <c r="H9" i="4"/>
  <c r="G9" i="4"/>
  <c r="F9" i="4"/>
  <c r="I9" i="4" s="1"/>
  <c r="T8" i="4"/>
  <c r="Q8" i="4"/>
  <c r="N8" i="4"/>
  <c r="H8" i="4"/>
  <c r="G8" i="4"/>
  <c r="F8" i="4"/>
  <c r="I8" i="4" s="1"/>
  <c r="T7" i="4"/>
  <c r="Q7" i="4"/>
  <c r="N7" i="4"/>
  <c r="H7" i="4"/>
  <c r="G7" i="4"/>
  <c r="F7" i="4"/>
  <c r="I7" i="4" s="1"/>
  <c r="T6" i="4"/>
  <c r="Q6" i="4"/>
  <c r="N6" i="4"/>
  <c r="H6" i="4"/>
  <c r="I6" i="4" s="1"/>
  <c r="G6" i="4"/>
  <c r="F6" i="4"/>
  <c r="A1" i="3"/>
  <c r="J30" i="4" l="1"/>
  <c r="K30" i="4" s="1"/>
  <c r="I31" i="5"/>
  <c r="I31" i="4"/>
  <c r="I28" i="5"/>
  <c r="G5" i="8"/>
  <c r="I32" i="4"/>
  <c r="G3" i="8"/>
  <c r="L22" i="5" s="1"/>
  <c r="I23" i="4"/>
  <c r="I29" i="4"/>
  <c r="I11" i="5"/>
  <c r="J17" i="8"/>
  <c r="I17" i="8" s="1"/>
  <c r="H17" i="8" s="1"/>
  <c r="L11" i="5" l="1"/>
  <c r="J11" i="5"/>
  <c r="K11" i="5" s="1"/>
  <c r="O11" i="5"/>
  <c r="R11" i="5"/>
  <c r="O13" i="4"/>
  <c r="L24" i="4"/>
  <c r="L10" i="4"/>
  <c r="J17" i="5"/>
  <c r="K17" i="5" s="1"/>
  <c r="O14" i="4"/>
  <c r="L28" i="5"/>
  <c r="J28" i="5"/>
  <c r="K28" i="5" s="1"/>
  <c r="O28" i="5"/>
  <c r="R28" i="5"/>
  <c r="R17" i="4"/>
  <c r="L25" i="4"/>
  <c r="J15" i="5"/>
  <c r="K15" i="5" s="1"/>
  <c r="L15" i="4"/>
  <c r="O19" i="5"/>
  <c r="O6" i="4"/>
  <c r="O24" i="4"/>
  <c r="L17" i="4"/>
  <c r="J14" i="4"/>
  <c r="K14" i="4" s="1"/>
  <c r="J21" i="5"/>
  <c r="K21" i="5" s="1"/>
  <c r="L13" i="5"/>
  <c r="R11" i="4"/>
  <c r="O9" i="4"/>
  <c r="O24" i="5"/>
  <c r="L13" i="4"/>
  <c r="L9" i="4"/>
  <c r="O16" i="5"/>
  <c r="O20" i="4"/>
  <c r="L25" i="5"/>
  <c r="O12" i="5"/>
  <c r="O8" i="5"/>
  <c r="L21" i="5"/>
  <c r="R14" i="5"/>
  <c r="J24" i="4"/>
  <c r="K24" i="4" s="1"/>
  <c r="L32" i="5"/>
  <c r="L9" i="5"/>
  <c r="J13" i="5"/>
  <c r="K13" i="5" s="1"/>
  <c r="R13" i="5"/>
  <c r="R24" i="5"/>
  <c r="L8" i="4"/>
  <c r="L17" i="5"/>
  <c r="J8" i="4"/>
  <c r="K8" i="4" s="1"/>
  <c r="J16" i="5"/>
  <c r="K16" i="5" s="1"/>
  <c r="J13" i="4"/>
  <c r="K13" i="4" s="1"/>
  <c r="R23" i="5"/>
  <c r="O11" i="4"/>
  <c r="R24" i="4"/>
  <c r="L15" i="5"/>
  <c r="J19" i="5"/>
  <c r="K19" i="5" s="1"/>
  <c r="J14" i="5"/>
  <c r="K14" i="5" s="1"/>
  <c r="J18" i="5"/>
  <c r="K18" i="5" s="1"/>
  <c r="O22" i="5"/>
  <c r="O16" i="4"/>
  <c r="L16" i="5"/>
  <c r="O21" i="5"/>
  <c r="L29" i="5"/>
  <c r="L19" i="5"/>
  <c r="J20" i="5"/>
  <c r="K20" i="5" s="1"/>
  <c r="J30" i="5"/>
  <c r="K30" i="5" s="1"/>
  <c r="L23" i="4"/>
  <c r="J23" i="4"/>
  <c r="K23" i="4" s="1"/>
  <c r="O23" i="4"/>
  <c r="R23" i="4"/>
  <c r="R19" i="4"/>
  <c r="R15" i="5"/>
  <c r="R17" i="5"/>
  <c r="O18" i="4"/>
  <c r="O9" i="5"/>
  <c r="J23" i="5"/>
  <c r="K23" i="5" s="1"/>
  <c r="O30" i="4"/>
  <c r="O28" i="4"/>
  <c r="J22" i="4"/>
  <c r="K22" i="4" s="1"/>
  <c r="L30" i="5"/>
  <c r="R8" i="4"/>
  <c r="P30" i="4"/>
  <c r="M30" i="4"/>
  <c r="S30" i="4"/>
  <c r="L20" i="5"/>
  <c r="J9" i="4"/>
  <c r="K9" i="4" s="1"/>
  <c r="R30" i="4"/>
  <c r="R32" i="4"/>
  <c r="O32" i="4"/>
  <c r="L32" i="4"/>
  <c r="J32" i="4"/>
  <c r="K32" i="4" s="1"/>
  <c r="J7" i="5"/>
  <c r="K7" i="5" s="1"/>
  <c r="O8" i="4"/>
  <c r="R9" i="5"/>
  <c r="L23" i="5"/>
  <c r="R7" i="4"/>
  <c r="L28" i="4"/>
  <c r="R22" i="4"/>
  <c r="O30" i="5"/>
  <c r="J10" i="5"/>
  <c r="K10" i="5" s="1"/>
  <c r="O20" i="5"/>
  <c r="R13" i="4"/>
  <c r="L11" i="4"/>
  <c r="J19" i="4"/>
  <c r="K19" i="4" s="1"/>
  <c r="R18" i="4"/>
  <c r="O18" i="5"/>
  <c r="J12" i="5"/>
  <c r="K12" i="5" s="1"/>
  <c r="R28" i="4"/>
  <c r="O32" i="5"/>
  <c r="L16" i="4"/>
  <c r="J9" i="5"/>
  <c r="K9" i="5" s="1"/>
  <c r="J16" i="4"/>
  <c r="K16" i="4" s="1"/>
  <c r="L7" i="5"/>
  <c r="R20" i="4"/>
  <c r="J21" i="4"/>
  <c r="K21" i="4" s="1"/>
  <c r="J18" i="4"/>
  <c r="K18" i="4" s="1"/>
  <c r="J8" i="5"/>
  <c r="K8" i="5" s="1"/>
  <c r="O25" i="4"/>
  <c r="J29" i="5"/>
  <c r="K29" i="5" s="1"/>
  <c r="L12" i="4"/>
  <c r="O7" i="4"/>
  <c r="J28" i="4"/>
  <c r="K28" i="4" s="1"/>
  <c r="L22" i="4"/>
  <c r="J6" i="5"/>
  <c r="K6" i="5" s="1"/>
  <c r="R10" i="5"/>
  <c r="J32" i="5"/>
  <c r="K32" i="5" s="1"/>
  <c r="R29" i="4"/>
  <c r="L29" i="4"/>
  <c r="J29" i="4"/>
  <c r="K29" i="4" s="1"/>
  <c r="O29" i="4"/>
  <c r="O14" i="5"/>
  <c r="R9" i="4"/>
  <c r="O17" i="5"/>
  <c r="O23" i="5"/>
  <c r="R30" i="5"/>
  <c r="L21" i="4"/>
  <c r="L12" i="5"/>
  <c r="R16" i="4"/>
  <c r="L20" i="4"/>
  <c r="R12" i="5"/>
  <c r="J25" i="5"/>
  <c r="K25" i="5" s="1"/>
  <c r="J10" i="4"/>
  <c r="K10" i="4" s="1"/>
  <c r="O29" i="5"/>
  <c r="J20" i="4"/>
  <c r="K20" i="4" s="1"/>
  <c r="R21" i="4"/>
  <c r="R15" i="4"/>
  <c r="L8" i="5"/>
  <c r="J25" i="4"/>
  <c r="K25" i="4" s="1"/>
  <c r="R29" i="5"/>
  <c r="R12" i="4"/>
  <c r="J7" i="4"/>
  <c r="K7" i="4" s="1"/>
  <c r="J6" i="4"/>
  <c r="K6" i="4" s="1"/>
  <c r="O22" i="4"/>
  <c r="R6" i="5"/>
  <c r="L10" i="5"/>
  <c r="J11" i="4"/>
  <c r="K11" i="4" s="1"/>
  <c r="L18" i="5"/>
  <c r="L19" i="4"/>
  <c r="R32" i="5"/>
  <c r="R20" i="5"/>
  <c r="L30" i="4"/>
  <c r="O7" i="5"/>
  <c r="O21" i="4"/>
  <c r="J24" i="5"/>
  <c r="K24" i="5" s="1"/>
  <c r="R10" i="4"/>
  <c r="O25" i="5"/>
  <c r="R14" i="4"/>
  <c r="O12" i="4"/>
  <c r="J17" i="4"/>
  <c r="K17" i="4" s="1"/>
  <c r="R8" i="5"/>
  <c r="R25" i="4"/>
  <c r="O15" i="4"/>
  <c r="J12" i="4"/>
  <c r="K12" i="4" s="1"/>
  <c r="L7" i="4"/>
  <c r="L6" i="4"/>
  <c r="J22" i="5"/>
  <c r="K22" i="5" s="1"/>
  <c r="L6" i="5"/>
  <c r="O10" i="5"/>
  <c r="O19" i="4"/>
  <c r="R18" i="5"/>
  <c r="R16" i="5"/>
  <c r="R21" i="5"/>
  <c r="O13" i="5"/>
  <c r="L14" i="5"/>
  <c r="R19" i="5"/>
  <c r="L18" i="4"/>
  <c r="L24" i="5"/>
  <c r="O10" i="4"/>
  <c r="R25" i="5"/>
  <c r="L14" i="4"/>
  <c r="O17" i="4"/>
  <c r="J31" i="4"/>
  <c r="K31" i="4" s="1"/>
  <c r="L31" i="4"/>
  <c r="O31" i="4"/>
  <c r="R31" i="4"/>
  <c r="O15" i="5"/>
  <c r="J15" i="4"/>
  <c r="K15" i="4" s="1"/>
  <c r="J31" i="5"/>
  <c r="K31" i="5" s="1"/>
  <c r="R31" i="5"/>
  <c r="L31" i="5"/>
  <c r="O31" i="5"/>
  <c r="R7" i="5"/>
  <c r="R6" i="4"/>
  <c r="R22" i="5"/>
  <c r="O6" i="5"/>
  <c r="S9" i="4" l="1"/>
  <c r="P9" i="4"/>
  <c r="M9" i="4"/>
  <c r="S17" i="4"/>
  <c r="P17" i="4"/>
  <c r="M17" i="4"/>
  <c r="S25" i="4"/>
  <c r="P25" i="4"/>
  <c r="M25" i="4"/>
  <c r="M6" i="5"/>
  <c r="P6" i="5"/>
  <c r="S6" i="5"/>
  <c r="S16" i="4"/>
  <c r="M16" i="4"/>
  <c r="P16" i="4"/>
  <c r="M10" i="5"/>
  <c r="P10" i="5"/>
  <c r="S10" i="5"/>
  <c r="M23" i="5"/>
  <c r="S23" i="5"/>
  <c r="P23" i="5"/>
  <c r="S8" i="4"/>
  <c r="M8" i="4"/>
  <c r="P8" i="4"/>
  <c r="P9" i="5"/>
  <c r="S9" i="5"/>
  <c r="M9" i="5"/>
  <c r="S13" i="4"/>
  <c r="P13" i="4"/>
  <c r="M13" i="4"/>
  <c r="P21" i="5"/>
  <c r="S21" i="5"/>
  <c r="M21" i="5"/>
  <c r="M28" i="5"/>
  <c r="N28" i="5" s="1"/>
  <c r="C6" i="6" s="1"/>
  <c r="P28" i="5"/>
  <c r="Q28" i="5" s="1"/>
  <c r="D6" i="6" s="1"/>
  <c r="S28" i="5"/>
  <c r="T28" i="5" s="1"/>
  <c r="E6" i="6" s="1"/>
  <c r="S31" i="4"/>
  <c r="M31" i="4"/>
  <c r="P31" i="4"/>
  <c r="P17" i="5"/>
  <c r="S17" i="5"/>
  <c r="M17" i="5"/>
  <c r="P14" i="4"/>
  <c r="M14" i="4"/>
  <c r="S14" i="4"/>
  <c r="P25" i="5"/>
  <c r="S25" i="5"/>
  <c r="M25" i="5"/>
  <c r="S29" i="4"/>
  <c r="T29" i="4" s="1"/>
  <c r="P29" i="4"/>
  <c r="Q29" i="4" s="1"/>
  <c r="M29" i="4"/>
  <c r="N29" i="4" s="1"/>
  <c r="M14" i="5"/>
  <c r="P14" i="5"/>
  <c r="S14" i="5"/>
  <c r="M22" i="5"/>
  <c r="P22" i="5"/>
  <c r="S22" i="5"/>
  <c r="S24" i="5"/>
  <c r="P24" i="5"/>
  <c r="M24" i="5"/>
  <c r="P6" i="4"/>
  <c r="M6" i="4"/>
  <c r="S6" i="4"/>
  <c r="P18" i="4"/>
  <c r="M18" i="4"/>
  <c r="S18" i="4"/>
  <c r="M19" i="4"/>
  <c r="P19" i="4"/>
  <c r="S19" i="4"/>
  <c r="M7" i="5"/>
  <c r="S7" i="5"/>
  <c r="P7" i="5"/>
  <c r="M23" i="4"/>
  <c r="P23" i="4"/>
  <c r="S23" i="4"/>
  <c r="M19" i="5"/>
  <c r="S19" i="5"/>
  <c r="P19" i="5"/>
  <c r="P13" i="5"/>
  <c r="S13" i="5"/>
  <c r="M13" i="5"/>
  <c r="M15" i="5"/>
  <c r="S15" i="5"/>
  <c r="P15" i="5"/>
  <c r="S20" i="4"/>
  <c r="M20" i="4"/>
  <c r="P20" i="4"/>
  <c r="P10" i="4"/>
  <c r="M10" i="4"/>
  <c r="S10" i="4"/>
  <c r="S8" i="5"/>
  <c r="M8" i="5"/>
  <c r="P8" i="5"/>
  <c r="M7" i="4"/>
  <c r="P7" i="4"/>
  <c r="S7" i="4"/>
  <c r="S21" i="4"/>
  <c r="P21" i="4"/>
  <c r="M21" i="4"/>
  <c r="P32" i="4"/>
  <c r="S32" i="4"/>
  <c r="M32" i="4"/>
  <c r="P22" i="4"/>
  <c r="M22" i="4"/>
  <c r="S22" i="4"/>
  <c r="M28" i="4"/>
  <c r="N28" i="4" s="1"/>
  <c r="P28" i="4"/>
  <c r="Q28" i="4" s="1"/>
  <c r="S28" i="4"/>
  <c r="T28" i="4" s="1"/>
  <c r="S16" i="5"/>
  <c r="P16" i="5"/>
  <c r="M16" i="5"/>
  <c r="M11" i="4"/>
  <c r="P11" i="4"/>
  <c r="S11" i="4"/>
  <c r="S29" i="5"/>
  <c r="T29" i="5" s="1"/>
  <c r="P29" i="5"/>
  <c r="Q29" i="5" s="1"/>
  <c r="M29" i="5"/>
  <c r="N29" i="5" s="1"/>
  <c r="M18" i="5"/>
  <c r="P18" i="5"/>
  <c r="S18" i="5"/>
  <c r="S31" i="5"/>
  <c r="M31" i="5"/>
  <c r="P31" i="5"/>
  <c r="M32" i="5"/>
  <c r="P32" i="5"/>
  <c r="S32" i="5"/>
  <c r="M30" i="5"/>
  <c r="P30" i="5"/>
  <c r="S30" i="5"/>
  <c r="M11" i="5"/>
  <c r="P11" i="5"/>
  <c r="S11" i="5"/>
  <c r="S12" i="5"/>
  <c r="M12" i="5"/>
  <c r="P12" i="5"/>
  <c r="M15" i="4"/>
  <c r="P15" i="4"/>
  <c r="S15" i="4"/>
  <c r="S12" i="4"/>
  <c r="M12" i="4"/>
  <c r="P12" i="4"/>
  <c r="S20" i="5"/>
  <c r="P20" i="5"/>
  <c r="M20" i="5"/>
  <c r="S24" i="4"/>
  <c r="M24" i="4"/>
  <c r="P24" i="4"/>
  <c r="D5" i="6" l="1"/>
  <c r="D7" i="6" s="1"/>
  <c r="D5" i="7" s="1"/>
  <c r="D13" i="7" s="1"/>
  <c r="E5" i="6"/>
  <c r="E7" i="6" s="1"/>
  <c r="C5" i="6"/>
  <c r="C7" i="6" s="1"/>
  <c r="C5" i="7" s="1"/>
  <c r="C13" i="7" s="1"/>
  <c r="C17" i="7" l="1"/>
  <c r="C18" i="7" s="1"/>
  <c r="C19" i="7" s="1"/>
  <c r="C23" i="7" s="1"/>
  <c r="C15" i="7"/>
  <c r="D17" i="7"/>
  <c r="D18" i="7" s="1"/>
  <c r="D19" i="7" s="1"/>
  <c r="D23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</author>
  </authors>
  <commentList>
    <comment ref="B5" authorId="0" shapeId="0" xr:uid="{00000000-0006-0000-0300-000001000000}">
      <text>
        <r>
          <rPr>
            <sz val="10"/>
            <rFont val="Arial"/>
            <family val="2"/>
          </rPr>
          <t xml:space="preserve">Valori percentuali limitati a 0,1-0,9
</t>
        </r>
      </text>
    </comment>
    <comment ref="E5" authorId="0" shapeId="0" xr:uid="{00000000-0006-0000-0300-000002000000}">
      <text>
        <r>
          <rPr>
            <sz val="10"/>
            <rFont val="Arial"/>
            <family val="2"/>
          </rPr>
          <t xml:space="preserve">Valori limitati a numeri interi
</t>
        </r>
      </text>
    </comment>
    <comment ref="E27" authorId="0" shapeId="0" xr:uid="{00000000-0006-0000-0300-000003000000}">
      <text>
        <r>
          <rPr>
            <sz val="10"/>
            <rFont val="Arial"/>
            <family val="2"/>
          </rPr>
          <t xml:space="preserve">Valori percentuali limitati a 0,1-0,9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</author>
  </authors>
  <commentList>
    <comment ref="B5" authorId="0" shapeId="0" xr:uid="{00000000-0006-0000-0400-000001000000}">
      <text>
        <r>
          <rPr>
            <sz val="10"/>
            <rFont val="Arial"/>
            <family val="2"/>
          </rPr>
          <t xml:space="preserve">Valori percentuali limitati a 0,1-0,9
</t>
        </r>
      </text>
    </comment>
    <comment ref="E5" authorId="0" shapeId="0" xr:uid="{00000000-0006-0000-0400-000002000000}">
      <text>
        <r>
          <rPr>
            <sz val="10"/>
            <rFont val="Arial"/>
            <family val="2"/>
          </rPr>
          <t xml:space="preserve">Valori limitati a numeri interi
</t>
        </r>
      </text>
    </comment>
    <comment ref="E27" authorId="0" shapeId="0" xr:uid="{00000000-0006-0000-0400-000003000000}">
      <text>
        <r>
          <rPr>
            <sz val="10"/>
            <rFont val="Arial"/>
            <family val="2"/>
          </rPr>
          <t xml:space="preserve">Valori percentuali limitati a 0,1-0,9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</author>
  </authors>
  <commentList>
    <comment ref="K2" authorId="0" shapeId="0" xr:uid="{00000000-0006-0000-0700-000004000000}">
      <text>
        <r>
          <rPr>
            <sz val="10"/>
            <rFont val="Arial"/>
            <family val="2"/>
          </rPr>
          <t>FE IREA 2010 priorità 1</t>
        </r>
      </text>
    </comment>
    <comment ref="L2" authorId="0" shapeId="0" xr:uid="{00000000-0006-0000-0700-000018000000}">
      <text>
        <r>
          <rPr>
            <sz val="10"/>
            <rFont val="Arial"/>
            <family val="2"/>
          </rPr>
          <t>FE IREA 2010 priorità 1</t>
        </r>
      </text>
    </comment>
    <comment ref="M2" authorId="0" shapeId="0" xr:uid="{00000000-0006-0000-0700-00002C000000}">
      <text>
        <r>
          <rPr>
            <sz val="10"/>
            <rFont val="Arial"/>
            <family val="2"/>
          </rPr>
          <t>FE IREA 2010 priorità 1</t>
        </r>
      </text>
    </comment>
    <comment ref="K3" authorId="0" shapeId="0" xr:uid="{00000000-0006-0000-0700-000005000000}">
      <text>
        <r>
          <rPr>
            <sz val="10"/>
            <rFont val="Arial"/>
            <family val="2"/>
          </rPr>
          <t>FE IREA 2010 priorità 1</t>
        </r>
      </text>
    </comment>
    <comment ref="L3" authorId="0" shapeId="0" xr:uid="{00000000-0006-0000-0700-000019000000}">
      <text>
        <r>
          <rPr>
            <sz val="10"/>
            <rFont val="Arial"/>
            <family val="2"/>
          </rPr>
          <t>FE IREA 2010 priorità 1</t>
        </r>
      </text>
    </comment>
    <comment ref="M3" authorId="0" shapeId="0" xr:uid="{00000000-0006-0000-0700-00002D000000}">
      <text>
        <r>
          <rPr>
            <sz val="10"/>
            <rFont val="Arial"/>
            <family val="2"/>
          </rPr>
          <t>FE IREA 2010 priorità 1</t>
        </r>
      </text>
    </comment>
    <comment ref="K4" authorId="0" shapeId="0" xr:uid="{00000000-0006-0000-0700-000006000000}">
      <text>
        <r>
          <rPr>
            <sz val="10"/>
            <rFont val="Arial"/>
            <family val="2"/>
          </rPr>
          <t>FE IREA 2010 priorità 1</t>
        </r>
      </text>
    </comment>
    <comment ref="L4" authorId="0" shapeId="0" xr:uid="{00000000-0006-0000-0700-00001A000000}">
      <text>
        <r>
          <rPr>
            <sz val="10"/>
            <rFont val="Arial"/>
            <family val="2"/>
          </rPr>
          <t>FE IREA 2010 priorità 1</t>
        </r>
      </text>
    </comment>
    <comment ref="M4" authorId="0" shapeId="0" xr:uid="{00000000-0006-0000-0700-00002E000000}">
      <text>
        <r>
          <rPr>
            <sz val="10"/>
            <rFont val="Arial"/>
            <family val="2"/>
          </rPr>
          <t>FE IREA 2010 priorità 1</t>
        </r>
      </text>
    </comment>
    <comment ref="K5" authorId="0" shapeId="0" xr:uid="{00000000-0006-0000-0700-000007000000}">
      <text>
        <r>
          <rPr>
            <sz val="10"/>
            <rFont val="Arial"/>
            <family val="2"/>
          </rPr>
          <t xml:space="preserve">FE ANPA su indicatori di produzione
</t>
        </r>
      </text>
    </comment>
    <comment ref="L5" authorId="0" shapeId="0" xr:uid="{00000000-0006-0000-0700-00001B000000}">
      <text>
        <r>
          <rPr>
            <sz val="10"/>
            <rFont val="Arial"/>
            <family val="2"/>
          </rPr>
          <t>Riferito a forni calce (esteso a ind. Ferro e carta)</t>
        </r>
      </text>
    </comment>
    <comment ref="M5" authorId="0" shapeId="0" xr:uid="{00000000-0006-0000-0700-00002F000000}">
      <text>
        <r>
          <rPr>
            <sz val="10"/>
            <rFont val="Arial"/>
            <family val="2"/>
          </rPr>
          <t xml:space="preserve">INEMAR FE IREA 2010 priorità 1
</t>
        </r>
      </text>
    </comment>
    <comment ref="K6" authorId="0" shapeId="0" xr:uid="{00000000-0006-0000-0700-000008000000}">
      <text>
        <r>
          <rPr>
            <sz val="10"/>
            <rFont val="Arial"/>
            <family val="2"/>
          </rPr>
          <t xml:space="preserve">FE ANPA su indicatori di produzione
</t>
        </r>
      </text>
    </comment>
    <comment ref="L6" authorId="0" shapeId="0" xr:uid="{00000000-0006-0000-0700-00001C000000}">
      <text>
        <r>
          <rPr>
            <sz val="10"/>
            <rFont val="Arial"/>
            <family val="2"/>
          </rPr>
          <t>Riferito a forni calce (esteso a ind. Ferro e carta)</t>
        </r>
      </text>
    </comment>
    <comment ref="M6" authorId="0" shapeId="0" xr:uid="{00000000-0006-0000-0700-000030000000}">
      <text>
        <r>
          <rPr>
            <sz val="10"/>
            <rFont val="Arial"/>
            <family val="2"/>
          </rPr>
          <t xml:space="preserve">INEMAR FE IREA 2010 priorità 1
</t>
        </r>
      </text>
    </comment>
    <comment ref="I7" authorId="0" shapeId="0" xr:uid="{00000000-0006-0000-0700-000001000000}">
      <text>
        <r>
          <rPr>
            <sz val="10"/>
            <rFont val="Arial"/>
            <family val="2"/>
          </rPr>
          <t xml:space="preserve">Densità 0,835 Kg/l
</t>
        </r>
      </text>
    </comment>
    <comment ref="K7" authorId="0" shapeId="0" xr:uid="{00000000-0006-0000-0700-000009000000}">
      <text>
        <r>
          <rPr>
            <sz val="10"/>
            <rFont val="Arial"/>
            <family val="2"/>
          </rPr>
          <t>FE IREA 2010 priorità 1</t>
        </r>
      </text>
    </comment>
    <comment ref="L7" authorId="0" shapeId="0" xr:uid="{00000000-0006-0000-0700-00001D000000}">
      <text>
        <r>
          <rPr>
            <sz val="10"/>
            <rFont val="Arial"/>
            <family val="2"/>
          </rPr>
          <t>FE IREA 2010 priorità 1</t>
        </r>
      </text>
    </comment>
    <comment ref="M7" authorId="0" shapeId="0" xr:uid="{00000000-0006-0000-0700-000031000000}">
      <text>
        <r>
          <rPr>
            <sz val="10"/>
            <rFont val="Arial"/>
            <family val="2"/>
          </rPr>
          <t>FE IREA 2010 priorità 1</t>
        </r>
      </text>
    </comment>
    <comment ref="K8" authorId="0" shapeId="0" xr:uid="{00000000-0006-0000-0700-00000A000000}">
      <text>
        <r>
          <rPr>
            <sz val="10"/>
            <rFont val="Arial"/>
            <family val="2"/>
          </rPr>
          <t>FE IREA 2010 priorità 1</t>
        </r>
      </text>
    </comment>
    <comment ref="L8" authorId="0" shapeId="0" xr:uid="{00000000-0006-0000-0700-00001E000000}">
      <text>
        <r>
          <rPr>
            <sz val="10"/>
            <rFont val="Arial"/>
            <family val="2"/>
          </rPr>
          <t xml:space="preserve">FE IREA 2010 priorità 1
</t>
        </r>
      </text>
    </comment>
    <comment ref="M8" authorId="0" shapeId="0" xr:uid="{00000000-0006-0000-0700-000032000000}">
      <text>
        <r>
          <rPr>
            <sz val="10"/>
            <rFont val="Arial"/>
            <family val="2"/>
          </rPr>
          <t>FE IREA 2010 priorità 1</t>
        </r>
      </text>
    </comment>
    <comment ref="K9" authorId="0" shapeId="0" xr:uid="{00000000-0006-0000-0700-00000B000000}">
      <text>
        <r>
          <rPr>
            <sz val="10"/>
            <rFont val="Arial"/>
            <family val="2"/>
          </rPr>
          <t xml:space="preserve">FE IREA 2010 priorità 1
</t>
        </r>
      </text>
    </comment>
    <comment ref="L9" authorId="0" shapeId="0" xr:uid="{00000000-0006-0000-0700-00001F000000}">
      <text>
        <r>
          <rPr>
            <sz val="10"/>
            <rFont val="Arial"/>
            <family val="2"/>
          </rPr>
          <t>FE IREA 2010 priorità 1</t>
        </r>
      </text>
    </comment>
    <comment ref="M9" authorId="0" shapeId="0" xr:uid="{00000000-0006-0000-0700-000033000000}">
      <text>
        <r>
          <rPr>
            <sz val="10"/>
            <rFont val="Arial"/>
            <family val="2"/>
          </rPr>
          <t>FE IREA 2010 priorità 1</t>
        </r>
      </text>
    </comment>
    <comment ref="K10" authorId="0" shapeId="0" xr:uid="{00000000-0006-0000-0700-00000C000000}">
      <text>
        <r>
          <rPr>
            <sz val="10"/>
            <rFont val="Arial"/>
            <family val="2"/>
          </rPr>
          <t>FE IREA 2010 priorità 1</t>
        </r>
      </text>
    </comment>
    <comment ref="L10" authorId="0" shapeId="0" xr:uid="{00000000-0006-0000-0700-000020000000}">
      <text>
        <r>
          <rPr>
            <sz val="10"/>
            <rFont val="Arial"/>
            <family val="2"/>
          </rPr>
          <t>FE IREA 2010 priorità 1</t>
        </r>
      </text>
    </comment>
    <comment ref="M10" authorId="0" shapeId="0" xr:uid="{00000000-0006-0000-0700-000034000000}">
      <text>
        <r>
          <rPr>
            <sz val="10"/>
            <rFont val="Arial"/>
            <family val="2"/>
          </rPr>
          <t>FE IREA 2010 priorità 1</t>
        </r>
      </text>
    </comment>
    <comment ref="K11" authorId="0" shapeId="0" xr:uid="{00000000-0006-0000-0700-00000D000000}">
      <text>
        <r>
          <rPr>
            <sz val="10"/>
            <rFont val="Arial"/>
            <family val="2"/>
          </rPr>
          <t>FE IREA 2010 priorità 1</t>
        </r>
      </text>
    </comment>
    <comment ref="L11" authorId="0" shapeId="0" xr:uid="{00000000-0006-0000-0700-000021000000}">
      <text>
        <r>
          <rPr>
            <sz val="10"/>
            <rFont val="Arial"/>
            <family val="2"/>
          </rPr>
          <t>FE IREA 2010 priorità 1</t>
        </r>
      </text>
    </comment>
    <comment ref="M11" authorId="0" shapeId="0" xr:uid="{00000000-0006-0000-0700-000035000000}">
      <text>
        <r>
          <rPr>
            <sz val="10"/>
            <rFont val="Arial"/>
            <family val="2"/>
          </rPr>
          <t>FE IREA 2010 priorità 1</t>
        </r>
      </text>
    </comment>
    <comment ref="I12" authorId="0" shapeId="0" xr:uid="{00000000-0006-0000-0700-000002000000}">
      <text>
        <r>
          <rPr>
            <sz val="10"/>
            <rFont val="Arial"/>
            <family val="2"/>
          </rPr>
          <t>Densità 0,56 kg/l (superiore a 0,505-0,53 del solo propano)</t>
        </r>
      </text>
    </comment>
    <comment ref="K12" authorId="0" shapeId="0" xr:uid="{00000000-0006-0000-0700-00000E000000}">
      <text>
        <r>
          <rPr>
            <sz val="10"/>
            <rFont val="Arial"/>
            <family val="2"/>
          </rPr>
          <t>FE IREA 2010 priorità 1</t>
        </r>
      </text>
    </comment>
    <comment ref="L12" authorId="0" shapeId="0" xr:uid="{00000000-0006-0000-0700-000022000000}">
      <text>
        <r>
          <rPr>
            <sz val="10"/>
            <rFont val="Arial"/>
            <family val="2"/>
          </rPr>
          <t>FE IREA 2010 priorità 1</t>
        </r>
      </text>
    </comment>
    <comment ref="M12" authorId="0" shapeId="0" xr:uid="{00000000-0006-0000-0700-000036000000}">
      <text>
        <r>
          <rPr>
            <sz val="10"/>
            <rFont val="Arial"/>
            <family val="2"/>
          </rPr>
          <t>FE IREA 2010 priorità 1</t>
        </r>
      </text>
    </comment>
    <comment ref="I13" authorId="0" shapeId="0" xr:uid="{00000000-0006-0000-0700-000003000000}">
      <text>
        <r>
          <rPr>
            <sz val="10"/>
            <rFont val="Arial"/>
            <family val="2"/>
          </rPr>
          <t xml:space="preserve">Densità a P ambiente (15°C) pari a 1,898 kg/m3
</t>
        </r>
      </text>
    </comment>
    <comment ref="K13" authorId="0" shapeId="0" xr:uid="{00000000-0006-0000-0700-00000F000000}">
      <text>
        <r>
          <rPr>
            <sz val="10"/>
            <rFont val="Arial"/>
            <family val="2"/>
          </rPr>
          <t>FE IREA 2010 priorità 1FE IREA 2010 priorità 1</t>
        </r>
      </text>
    </comment>
    <comment ref="L13" authorId="0" shapeId="0" xr:uid="{00000000-0006-0000-0700-000023000000}">
      <text>
        <r>
          <rPr>
            <sz val="10"/>
            <rFont val="Arial"/>
            <family val="2"/>
          </rPr>
          <t>FE IREA 2010 priorità 1</t>
        </r>
      </text>
    </comment>
    <comment ref="M13" authorId="0" shapeId="0" xr:uid="{00000000-0006-0000-0700-000037000000}">
      <text>
        <r>
          <rPr>
            <sz val="10"/>
            <rFont val="Arial"/>
            <family val="2"/>
          </rPr>
          <t>FE IREA 2010 priorità 1</t>
        </r>
      </text>
    </comment>
    <comment ref="K14" authorId="0" shapeId="0" xr:uid="{00000000-0006-0000-0700-000010000000}">
      <text>
        <r>
          <rPr>
            <sz val="10"/>
            <rFont val="Arial"/>
            <family val="2"/>
          </rPr>
          <t>FE IREA 2010 priorità 1</t>
        </r>
      </text>
    </comment>
    <comment ref="L14" authorId="0" shapeId="0" xr:uid="{00000000-0006-0000-0700-000024000000}">
      <text>
        <r>
          <rPr>
            <sz val="10"/>
            <rFont val="Arial"/>
            <family val="2"/>
          </rPr>
          <t>FE IREA 2010 priorità 1</t>
        </r>
      </text>
    </comment>
    <comment ref="M14" authorId="0" shapeId="0" xr:uid="{00000000-0006-0000-0700-000038000000}">
      <text>
        <r>
          <rPr>
            <sz val="10"/>
            <rFont val="Arial"/>
            <family val="2"/>
          </rPr>
          <t>FE IREA 2010 priorità 1</t>
        </r>
      </text>
    </comment>
    <comment ref="K15" authorId="0" shapeId="0" xr:uid="{00000000-0006-0000-0700-000011000000}">
      <text>
        <r>
          <rPr>
            <sz val="10"/>
            <rFont val="Arial"/>
            <family val="2"/>
          </rPr>
          <t>FE IREA 2010 priorità 1</t>
        </r>
      </text>
    </comment>
    <comment ref="L15" authorId="0" shapeId="0" xr:uid="{00000000-0006-0000-0700-000025000000}">
      <text>
        <r>
          <rPr>
            <sz val="10"/>
            <rFont val="Arial"/>
            <family val="2"/>
          </rPr>
          <t>FE IREA 2010 priorità 1</t>
        </r>
      </text>
    </comment>
    <comment ref="M15" authorId="0" shapeId="0" xr:uid="{00000000-0006-0000-0700-000039000000}">
      <text>
        <r>
          <rPr>
            <sz val="10"/>
            <rFont val="Arial"/>
            <family val="2"/>
          </rPr>
          <t>FE IREA 2010 priorità 1</t>
        </r>
      </text>
    </comment>
    <comment ref="K16" authorId="0" shapeId="0" xr:uid="{00000000-0006-0000-0700-000012000000}">
      <text>
        <r>
          <rPr>
            <sz val="10"/>
            <rFont val="Arial"/>
            <family val="2"/>
          </rPr>
          <t>FE IREA 2010 priorità 1</t>
        </r>
      </text>
    </comment>
    <comment ref="L16" authorId="0" shapeId="0" xr:uid="{00000000-0006-0000-0700-000026000000}">
      <text>
        <r>
          <rPr>
            <sz val="10"/>
            <rFont val="Arial"/>
            <family val="2"/>
          </rPr>
          <t>FE IREA 2010 priorità 1</t>
        </r>
      </text>
    </comment>
    <comment ref="M16" authorId="0" shapeId="0" xr:uid="{00000000-0006-0000-0700-00003A000000}">
      <text>
        <r>
          <rPr>
            <sz val="10"/>
            <rFont val="Arial"/>
            <family val="2"/>
          </rPr>
          <t>FE IREA 2010 priorità 1</t>
        </r>
      </text>
    </comment>
    <comment ref="K17" authorId="0" shapeId="0" xr:uid="{00000000-0006-0000-0700-000013000000}">
      <text>
        <r>
          <rPr>
            <sz val="10"/>
            <rFont val="Arial"/>
            <family val="2"/>
          </rPr>
          <t>FE IREA 2010 priorità 1</t>
        </r>
      </text>
    </comment>
    <comment ref="L17" authorId="0" shapeId="0" xr:uid="{00000000-0006-0000-0700-000027000000}">
      <text>
        <r>
          <rPr>
            <sz val="10"/>
            <rFont val="Arial"/>
            <family val="2"/>
          </rPr>
          <t>FE IREA 2010 priorità 1</t>
        </r>
      </text>
    </comment>
    <comment ref="M17" authorId="0" shapeId="0" xr:uid="{00000000-0006-0000-0700-00003B000000}">
      <text>
        <r>
          <rPr>
            <sz val="10"/>
            <rFont val="Arial"/>
            <family val="2"/>
          </rPr>
          <t>FE IREA 2010 priorità 1</t>
        </r>
      </text>
    </comment>
    <comment ref="K18" authorId="0" shapeId="0" xr:uid="{00000000-0006-0000-0700-000014000000}">
      <text>
        <r>
          <rPr>
            <sz val="10"/>
            <rFont val="Arial"/>
            <family val="2"/>
          </rPr>
          <t xml:space="preserve">FE IREA 2010 priorità 1
</t>
        </r>
      </text>
    </comment>
    <comment ref="L18" authorId="0" shapeId="0" xr:uid="{00000000-0006-0000-0700-000028000000}">
      <text>
        <r>
          <rPr>
            <sz val="10"/>
            <rFont val="Arial"/>
            <family val="2"/>
          </rPr>
          <t>FE IREA 2010 priorità 1</t>
        </r>
      </text>
    </comment>
    <comment ref="M18" authorId="0" shapeId="0" xr:uid="{00000000-0006-0000-0700-00003C000000}">
      <text>
        <r>
          <rPr>
            <sz val="10"/>
            <rFont val="Arial"/>
            <family val="2"/>
          </rPr>
          <t>FE IREA 2010 priorità 1</t>
        </r>
      </text>
    </comment>
    <comment ref="K19" authorId="0" shapeId="0" xr:uid="{00000000-0006-0000-0700-000015000000}">
      <text>
        <r>
          <rPr>
            <sz val="10"/>
            <rFont val="Arial"/>
            <family val="2"/>
          </rPr>
          <t xml:space="preserve">FE_medi_puntuali_RP
</t>
        </r>
      </text>
    </comment>
    <comment ref="L19" authorId="0" shapeId="0" xr:uid="{00000000-0006-0000-0700-000029000000}">
      <text>
        <r>
          <rPr>
            <sz val="10"/>
            <rFont val="Arial"/>
            <family val="2"/>
          </rPr>
          <t>FE_medi_puntuali_RP</t>
        </r>
      </text>
    </comment>
    <comment ref="M19" authorId="0" shapeId="0" xr:uid="{00000000-0006-0000-0700-00003D000000}">
      <text>
        <r>
          <rPr>
            <sz val="10"/>
            <rFont val="Arial"/>
            <family val="2"/>
          </rPr>
          <t>FE IREA 2010 priorità 1</t>
        </r>
      </text>
    </comment>
    <comment ref="K20" authorId="0" shapeId="0" xr:uid="{00000000-0006-0000-0700-000016000000}">
      <text>
        <r>
          <rPr>
            <sz val="10"/>
            <rFont val="Arial"/>
            <family val="2"/>
          </rPr>
          <t>FE IREA 2010 priorità 1</t>
        </r>
      </text>
    </comment>
    <comment ref="L20" authorId="0" shapeId="0" xr:uid="{00000000-0006-0000-0700-00002A000000}">
      <text>
        <r>
          <rPr>
            <sz val="10"/>
            <rFont val="Arial"/>
            <family val="2"/>
          </rPr>
          <t>FE IREA 2010 priorità 1</t>
        </r>
      </text>
    </comment>
    <comment ref="M20" authorId="0" shapeId="0" xr:uid="{00000000-0006-0000-0700-00003E000000}">
      <text>
        <r>
          <rPr>
            <sz val="10"/>
            <rFont val="Arial"/>
            <family val="2"/>
          </rPr>
          <t>FE IREA 2010 priorità 1</t>
        </r>
      </text>
    </comment>
    <comment ref="K22" authorId="0" shapeId="0" xr:uid="{00000000-0006-0000-0700-000017000000}">
      <text>
        <r>
          <rPr>
            <sz val="10"/>
            <rFont val="Arial"/>
            <family val="2"/>
          </rPr>
          <t>Fe calcolato in funzione della produzione regionale al 2021 con dati terna ed FE medi irea. Vedi file Conto elettrico</t>
        </r>
      </text>
    </comment>
    <comment ref="L22" authorId="0" shapeId="0" xr:uid="{00000000-0006-0000-0700-00002B000000}">
      <text>
        <r>
          <rPr>
            <sz val="10"/>
            <rFont val="Arial"/>
            <family val="2"/>
          </rPr>
          <t>Fe calcolato in funzione della produzione regionale al 2021 con dati terna ed FE medi irea. Vedi file Conto elettrico</t>
        </r>
      </text>
    </comment>
    <comment ref="M22" authorId="0" shapeId="0" xr:uid="{00000000-0006-0000-0700-00003F000000}">
      <text>
        <r>
          <rPr>
            <sz val="10"/>
            <rFont val="Arial"/>
            <family val="2"/>
          </rPr>
          <t>Fe calcolato in funzione della produzione regionale al 2021 con dati terna ed FE medi irea. Vedi file Conto elettrico</t>
        </r>
      </text>
    </comment>
  </commentList>
</comments>
</file>

<file path=xl/sharedStrings.xml><?xml version="1.0" encoding="utf-8"?>
<sst xmlns="http://schemas.openxmlformats.org/spreadsheetml/2006/main" count="200" uniqueCount="92">
  <si>
    <r>
      <rPr>
        <sz val="10"/>
        <color rgb="FF000000"/>
        <rFont val="Arial"/>
        <family val="2"/>
      </rPr>
      <t xml:space="preserve">
</t>
    </r>
    <r>
      <rPr>
        <b/>
        <sz val="15"/>
        <color rgb="FF000000"/>
        <rFont val="Arial"/>
        <family val="2"/>
      </rPr>
      <t xml:space="preserve">Direzione Ambiente Energia e Territorio
</t>
    </r>
    <r>
      <rPr>
        <sz val="10"/>
        <color rgb="FF000000"/>
        <rFont val="Arial"/>
        <family val="2"/>
      </rPr>
      <t xml:space="preserve">
</t>
    </r>
    <r>
      <rPr>
        <sz val="15"/>
        <color rgb="FF000000"/>
        <rFont val="Arial"/>
        <family val="2"/>
      </rPr>
      <t xml:space="preserve">Settore Sviluppo Energetico Sostenibile
</t>
    </r>
    <r>
      <rPr>
        <sz val="10"/>
        <color rgb="FF00000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 xml:space="preserve">Programma Regionale FESR 2021/2027
</t>
    </r>
    <r>
      <rPr>
        <sz val="10"/>
        <color rgb="FF000000"/>
        <rFont val="Arial"/>
        <family val="2"/>
      </rPr>
      <t xml:space="preserve">Priorità II - Transizione ecologica e resilienza
Obiettivo Specifico 2.1 e Obiettivo Specifico 2.2
Bando
Azione II.2i.2 “Efficientamento energetico nelle imprese” 
Azione II.2ii.2 “Promozione dell’utilizzo delle energie rinnovabili nelle imprese”
</t>
    </r>
  </si>
  <si>
    <t>MODULO VALUTAZIONE EMISSIONI</t>
  </si>
  <si>
    <r>
      <rPr>
        <b/>
        <sz val="10"/>
        <color rgb="FF000000"/>
        <rFont val="Arial"/>
        <family val="2"/>
      </rPr>
      <t xml:space="preserve">Programma Regionale FESR 2021/2027 
</t>
    </r>
    <r>
      <rPr>
        <sz val="10"/>
        <color rgb="FF000000"/>
        <rFont val="Arial"/>
        <family val="2"/>
      </rPr>
      <t xml:space="preserve">Bando Azione II.2i.2  - Azione II.2ii.2 
</t>
    </r>
    <r>
      <rPr>
        <b/>
        <sz val="10"/>
        <color rgb="FF000000"/>
        <rFont val="Arial"/>
        <family val="2"/>
      </rPr>
      <t xml:space="preserve">
MODULO VALUTAZIONE EMISSIONI</t>
    </r>
  </si>
  <si>
    <t>ISTRUZIONI PER LA COMPILAZIONE</t>
  </si>
  <si>
    <r>
      <rPr>
        <sz val="10"/>
        <rFont val="Arial"/>
        <family val="2"/>
      </rPr>
      <t>Il presente foglio di calcolo fornisce una stima della variazione delle principali emissioni atmosferiche (NOx, PM,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) in relazione all’intervento eseguito.
La compilazione deve avvenire impiegando software compatibili con lo standard open document.
Il beneficiario deve valorizzare la scheda </t>
    </r>
    <r>
      <rPr>
        <b/>
        <sz val="10"/>
        <rFont val="Arial"/>
        <family val="2"/>
      </rPr>
      <t xml:space="preserve">anagrafica </t>
    </r>
    <r>
      <rPr>
        <sz val="10"/>
        <rFont val="Arial"/>
        <family val="2"/>
      </rPr>
      <t xml:space="preserve">e i fogli </t>
    </r>
    <r>
      <rPr>
        <b/>
        <sz val="10"/>
        <rFont val="Arial"/>
        <family val="2"/>
      </rPr>
      <t xml:space="preserve">ANTE </t>
    </r>
    <r>
      <rPr>
        <sz val="10"/>
        <rFont val="Arial"/>
        <family val="2"/>
      </rPr>
      <t>intervento e</t>
    </r>
    <r>
      <rPr>
        <b/>
        <sz val="10"/>
        <rFont val="Arial"/>
        <family val="2"/>
      </rPr>
      <t xml:space="preserve"> POST </t>
    </r>
    <r>
      <rPr>
        <sz val="10"/>
        <rFont val="Arial"/>
        <family val="2"/>
      </rPr>
      <t xml:space="preserve">intervento. 
Per ciascuno dei fogli di descrizione ANTE/POST intervento, operare come segue. 
Sezione </t>
    </r>
    <r>
      <rPr>
        <b/>
        <sz val="10"/>
        <rFont val="Arial"/>
        <family val="2"/>
      </rPr>
      <t xml:space="preserve">IMPIEGO DI COMBUSTIBILI
</t>
    </r>
    <r>
      <rPr>
        <sz val="10"/>
        <rFont val="Arial"/>
        <family val="2"/>
      </rPr>
      <t xml:space="preserve">- Impiegare una riga per ciascun generatore/macchina a cui è correlato un impiego di combustibile
- Colonna Combustibile: Selezionare il combustibile impiegato scegliendo dal menù a tendina
- Colonna Umidità: </t>
    </r>
    <r>
      <rPr>
        <u/>
        <sz val="10"/>
        <rFont val="Arial"/>
        <family val="2"/>
      </rPr>
      <t xml:space="preserve">Solo per i combustibili legnosi </t>
    </r>
    <r>
      <rPr>
        <sz val="10"/>
        <rFont val="Arial"/>
        <family val="2"/>
      </rPr>
      <t>inserire l’umidità (come contenuto idrico sul tal quale, ovvero il peso percentuale dell’acqua sul peso totale del combustibile); inserire valori compresi tra 0,1 e 0,9
- Colonna Generatore: Indicare la tipologia di generatore/macchina scegliendo dal menù a tendina
- Colonna U.M.: Indicare l’unità di misura in cui si esprime il consumo (i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si intendono a pressione ambiente, pertanto il GPL in  forma liquida va espresso in litri e in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nel caso in cui sia rigassificato ed immesso in rete)
- Colonna Quantità: Indicare il consumo annuo; inserire valori numerici interi
Sono a disposizione del compilante 10 righe di default; espandendo le righe raggruppate (pulsante [+] sulla destra) si accede alla compilazione di ulteriori 10 righe.
Il foglio calcola le emissioni correlate e le riporta nelle celle specifiche.
L’indicazione ERRORE viene evidenziata nei casi in cui le informazioni non siano coerenti (es. unità di misura o tipologie di generatore non proprie per il dato combustibile)
Sezione </t>
    </r>
    <r>
      <rPr>
        <b/>
        <sz val="10"/>
        <rFont val="Arial"/>
        <family val="2"/>
      </rPr>
      <t xml:space="preserve">ENERGIA ELETTRICA DA RETE 
</t>
    </r>
    <r>
      <rPr>
        <sz val="10"/>
        <rFont val="Arial"/>
        <family val="2"/>
      </rPr>
      <t xml:space="preserve">- Impiegare una riga per il complesso degli assorbimenti da rete. Nel caso sia necessario evidenziare assorbimenti separati, utilizzare le ulteriori righe (sino a 5).
- Selezionare Energia elettrica dal menù a tendina. L’indicazione della rete e dell’unità di misura [kWh] si compilano automaticamente.
- Riportare il consumo annuo, in kWh; inserire valori numerici interi
NOTA: E’ possibile annullare la compilazione delle righe selezionando il campo vuoto dai menù a tendina o cancellando gli input numerici nelle celle che li prevedono.
Nel foglio </t>
    </r>
    <r>
      <rPr>
        <b/>
        <sz val="10"/>
        <rFont val="Arial"/>
        <family val="2"/>
      </rPr>
      <t xml:space="preserve">BILANCIO </t>
    </r>
    <r>
      <rPr>
        <sz val="10"/>
        <rFont val="Arial"/>
        <family val="2"/>
      </rPr>
      <t xml:space="preserve">viene visualizzato il bilancio emissivo dell’intervento; in caso di riduzioni (valori negativi) o assenza di variazioni le celle sono evidenziate in verde, in caso di incrementi (valori positivi) in rosso. 
Se il bilancio presenta valori in incremento relativamente a NOx e PM10 è possibile, nel caso di nuova installazione di cogeneratori, valorizzare (inserendo solo la tipologia di combustibile  dei cogeneratori – campo giallo) il foglio </t>
    </r>
    <r>
      <rPr>
        <b/>
        <sz val="10"/>
        <rFont val="Arial"/>
        <family val="2"/>
      </rPr>
      <t xml:space="preserve">LIMITI (beta) </t>
    </r>
    <r>
      <rPr>
        <sz val="10"/>
        <rFont val="Arial"/>
        <family val="2"/>
      </rPr>
      <t xml:space="preserve">in cui valutare i limiti emissivi che dovranno essere prescritti (tramite autorizzazione espressa e non di carattere generale) per garantire un bilancio perlomeno neutro.
</t>
    </r>
  </si>
  <si>
    <t>Denominazione impresa</t>
  </si>
  <si>
    <t>Nominativo referente</t>
  </si>
  <si>
    <t>Contatto telefonico</t>
  </si>
  <si>
    <t>Contatto email</t>
  </si>
  <si>
    <t>Programma Regionale FESR 2021/2027 
Bando Azione II.2i.2  - Azione II.2ii.2 
MODULO VALUTAZIONE EMISSIONI</t>
  </si>
  <si>
    <t>SCHEDA A – SITUAZIONE ANTE INTERVENTO</t>
  </si>
  <si>
    <t>IMPIEGO DI COMBUSTIBILI</t>
  </si>
  <si>
    <t>Combustibile</t>
  </si>
  <si>
    <r>
      <rPr>
        <b/>
        <sz val="10"/>
        <rFont val="Arial"/>
        <family val="2"/>
      </rPr>
      <t xml:space="preserve">Umidita’ 
</t>
    </r>
    <r>
      <rPr>
        <sz val="7"/>
        <rFont val="Arial"/>
        <family val="2"/>
      </rPr>
      <t xml:space="preserve">(solo combustibile legnoso)  </t>
    </r>
  </si>
  <si>
    <t>Generatore</t>
  </si>
  <si>
    <t>U.M.</t>
  </si>
  <si>
    <t>Quantita’</t>
  </si>
  <si>
    <t>Stringa.COMB</t>
  </si>
  <si>
    <t>Stringa.GEN</t>
  </si>
  <si>
    <t>Stringa.UM</t>
  </si>
  <si>
    <t>CONCAT</t>
  </si>
  <si>
    <t>POT. CAL. [GJ/UM]</t>
  </si>
  <si>
    <t>ENERGIA [GJ]</t>
  </si>
  <si>
    <t>FE NOX</t>
  </si>
  <si>
    <t>CALCOLO</t>
  </si>
  <si>
    <r>
      <rPr>
        <b/>
        <sz val="10"/>
        <rFont val="Arial"/>
        <family val="2"/>
      </rPr>
      <t>EMISSIONE NO</t>
    </r>
    <r>
      <rPr>
        <b/>
        <vertAlign val="subscript"/>
        <sz val="10"/>
        <rFont val="Arial"/>
        <family val="2"/>
      </rPr>
      <t xml:space="preserve">X
</t>
    </r>
    <r>
      <rPr>
        <sz val="8"/>
        <rFont val="Arial"/>
        <family val="2"/>
      </rPr>
      <t>[kg]</t>
    </r>
  </si>
  <si>
    <t>FE PM10</t>
  </si>
  <si>
    <r>
      <rPr>
        <b/>
        <sz val="10"/>
        <rFont val="Arial"/>
        <family val="2"/>
      </rPr>
      <t xml:space="preserve">EMISSIONE PM10
</t>
    </r>
    <r>
      <rPr>
        <sz val="8"/>
        <rFont val="Arial"/>
        <family val="2"/>
      </rPr>
      <t>[kg]</t>
    </r>
  </si>
  <si>
    <t>FE CO2</t>
  </si>
  <si>
    <r>
      <rPr>
        <b/>
        <sz val="10"/>
        <rFont val="Arial"/>
        <family val="2"/>
      </rPr>
      <t>EMISSIONE CO</t>
    </r>
    <r>
      <rPr>
        <b/>
        <vertAlign val="subscript"/>
        <sz val="10"/>
        <rFont val="Arial"/>
        <family val="2"/>
      </rPr>
      <t xml:space="preserve">2
</t>
    </r>
    <r>
      <rPr>
        <sz val="8"/>
        <rFont val="Arial"/>
        <family val="2"/>
      </rPr>
      <t>[t]</t>
    </r>
  </si>
  <si>
    <t>ENERGIA ELETTRICA DA RETE</t>
  </si>
  <si>
    <r>
      <rPr>
        <b/>
        <sz val="10"/>
        <rFont val="Arial"/>
        <family val="2"/>
      </rPr>
      <t xml:space="preserve">Quantità
</t>
    </r>
    <r>
      <rPr>
        <sz val="7"/>
        <rFont val="Arial"/>
        <family val="2"/>
      </rPr>
      <t xml:space="preserve">(kWh)  </t>
    </r>
  </si>
  <si>
    <t>energia elettrica</t>
  </si>
  <si>
    <t>SCHEDA B – SITUAZIONE POST INTERVENTO</t>
  </si>
  <si>
    <t>BILANCIO POST INTERVENTO</t>
  </si>
  <si>
    <r>
      <rPr>
        <b/>
        <sz val="10"/>
        <rFont val="Arial"/>
        <family val="2"/>
      </rPr>
      <t>EMISSIONI NO</t>
    </r>
    <r>
      <rPr>
        <b/>
        <vertAlign val="subscript"/>
        <sz val="10"/>
        <rFont val="Arial"/>
        <family val="2"/>
      </rPr>
      <t xml:space="preserve">X
</t>
    </r>
    <r>
      <rPr>
        <sz val="8"/>
        <rFont val="Arial"/>
        <family val="2"/>
      </rPr>
      <t>[kg]</t>
    </r>
  </si>
  <si>
    <r>
      <rPr>
        <b/>
        <sz val="10"/>
        <rFont val="Arial"/>
        <family val="2"/>
      </rPr>
      <t xml:space="preserve">EMISSIONI PM10
</t>
    </r>
    <r>
      <rPr>
        <sz val="8"/>
        <rFont val="Arial"/>
        <family val="2"/>
      </rPr>
      <t>[kg]</t>
    </r>
  </si>
  <si>
    <r>
      <rPr>
        <b/>
        <sz val="10"/>
        <rFont val="Arial"/>
        <family val="2"/>
      </rPr>
      <t>EMISSIONI CO</t>
    </r>
    <r>
      <rPr>
        <b/>
        <vertAlign val="subscript"/>
        <sz val="10"/>
        <rFont val="Arial"/>
        <family val="2"/>
      </rPr>
      <t xml:space="preserve">2
</t>
    </r>
    <r>
      <rPr>
        <sz val="8"/>
        <rFont val="Arial"/>
        <family val="2"/>
      </rPr>
      <t>[t]</t>
    </r>
  </si>
  <si>
    <t>Emissioni ANTE intervento</t>
  </si>
  <si>
    <t>Emissioni POST intervento</t>
  </si>
  <si>
    <t>Bilancio emissivo intervento</t>
  </si>
  <si>
    <t>VALUTAZIONE LIMITI EMISSIVI</t>
  </si>
  <si>
    <t>Combustibile cogeneratori (scelta):</t>
  </si>
  <si>
    <r>
      <rPr>
        <b/>
        <sz val="10"/>
        <rFont val="Arial"/>
        <family val="2"/>
      </rPr>
      <t xml:space="preserve">Consumo 
</t>
    </r>
    <r>
      <rPr>
        <sz val="8"/>
        <rFont val="Arial"/>
        <family val="2"/>
      </rPr>
      <t>[GJ]</t>
    </r>
  </si>
  <si>
    <t>Emissioni residue cogen. a bilancio neutro</t>
  </si>
  <si>
    <t>FE [g/GJ]</t>
  </si>
  <si>
    <t>Flusso di massa [mg/Nm3 @3%O2]</t>
  </si>
  <si>
    <t>Flusso di massa [mg/Nm3 @15%O2]</t>
  </si>
  <si>
    <t>Limiti AVG [@15%O2]</t>
  </si>
  <si>
    <r>
      <rPr>
        <b/>
        <sz val="10"/>
        <rFont val="Arial"/>
        <family val="2"/>
      </rPr>
      <t>LIMITE EMISSIONI NO</t>
    </r>
    <r>
      <rPr>
        <b/>
        <vertAlign val="subscript"/>
        <sz val="10"/>
        <rFont val="Arial"/>
        <family val="2"/>
      </rPr>
      <t xml:space="preserve">X
</t>
    </r>
    <r>
      <rPr>
        <sz val="8"/>
        <rFont val="Arial"/>
        <family val="2"/>
      </rPr>
      <t>[mg/Nm3] al 15% O2</t>
    </r>
  </si>
  <si>
    <r>
      <rPr>
        <b/>
        <sz val="10"/>
        <rFont val="Arial"/>
        <family val="2"/>
      </rPr>
      <t xml:space="preserve">LIMITE EMISSIONI PM10
</t>
    </r>
    <r>
      <rPr>
        <sz val="8"/>
        <rFont val="Arial"/>
        <family val="2"/>
      </rPr>
      <t>[mg/Nm3] al 15% O2</t>
    </r>
  </si>
  <si>
    <t>Limite da rispettare</t>
  </si>
  <si>
    <t>COMBUSTIBILE</t>
  </si>
  <si>
    <t>GENERATORE</t>
  </si>
  <si>
    <t>UM</t>
  </si>
  <si>
    <t>POT.CAL. [tep/UM)*</t>
  </si>
  <si>
    <t>POT.CAL. [kWh/UM)*</t>
  </si>
  <si>
    <t>POT.CAL. [GJ/UM)*</t>
  </si>
  <si>
    <r>
      <rPr>
        <b/>
        <sz val="10"/>
        <rFont val="Arial"/>
        <family val="2"/>
      </rPr>
      <t xml:space="preserve">FE NOX </t>
    </r>
    <r>
      <rPr>
        <b/>
        <sz val="6"/>
        <rFont val="Arial"/>
        <family val="2"/>
      </rPr>
      <t>[g/GJ]</t>
    </r>
  </si>
  <si>
    <r>
      <rPr>
        <b/>
        <sz val="10"/>
        <rFont val="Arial"/>
        <family val="2"/>
      </rPr>
      <t xml:space="preserve">FE PM10 </t>
    </r>
    <r>
      <rPr>
        <sz val="6"/>
        <rFont val="Arial"/>
        <family val="2"/>
      </rPr>
      <t>[g/GJ]</t>
    </r>
  </si>
  <si>
    <r>
      <rPr>
        <b/>
        <sz val="10"/>
        <rFont val="Arial"/>
        <family val="2"/>
      </rPr>
      <t xml:space="preserve">FE CO2 </t>
    </r>
    <r>
      <rPr>
        <sz val="6"/>
        <rFont val="Arial"/>
        <family val="2"/>
      </rPr>
      <t>[Kg/GJ]</t>
    </r>
  </si>
  <si>
    <t>* presi da foglio di calcolo vecchio</t>
  </si>
  <si>
    <t>metano</t>
  </si>
  <si>
    <t>caldaia</t>
  </si>
  <si>
    <r>
      <rPr>
        <sz val="10"/>
        <rFont val="Arial"/>
        <family val="2"/>
      </rPr>
      <t>m</t>
    </r>
    <r>
      <rPr>
        <vertAlign val="superscript"/>
        <sz val="10"/>
        <rFont val="Arial"/>
        <family val="2"/>
      </rPr>
      <t>3</t>
    </r>
  </si>
  <si>
    <t>turbina a gas</t>
  </si>
  <si>
    <t>motore a combustione interna</t>
  </si>
  <si>
    <t>forno</t>
  </si>
  <si>
    <t>m3</t>
  </si>
  <si>
    <t>forno per vetro</t>
  </si>
  <si>
    <t>gasolio</t>
  </si>
  <si>
    <t>l</t>
  </si>
  <si>
    <t>kg</t>
  </si>
  <si>
    <t>GPL</t>
  </si>
  <si>
    <t>BTZ</t>
  </si>
  <si>
    <t>biogas</t>
  </si>
  <si>
    <t>carbone</t>
  </si>
  <si>
    <t>t</t>
  </si>
  <si>
    <t>olio vegetale</t>
  </si>
  <si>
    <t>combustibile legnoso</t>
  </si>
  <si>
    <t>caldaia con abbattimento polveri</t>
  </si>
  <si>
    <t>rete elettrica</t>
  </si>
  <si>
    <t>kWh</t>
  </si>
  <si>
    <t>benzina</t>
  </si>
  <si>
    <t>caldaia con abbattimento polveri (biomasse)</t>
  </si>
  <si>
    <t>kerosene</t>
  </si>
  <si>
    <t>O2 sul secco</t>
  </si>
  <si>
    <t>Fatt. conversione (x | FE/x=flusso di massa)</t>
  </si>
  <si>
    <t>Limite Nox AVG [mg/Nm3 @15%O2]</t>
  </si>
  <si>
    <t>Limite PM10 AVG [mg/Nm3 @15%O2]</t>
  </si>
  <si>
    <t>con FE [g/GJ] e flusso di massa [mg/Nm3]</t>
  </si>
  <si>
    <t>relamping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</si>
</sst>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0"/>
  </numFmts>
  <fonts count="21" x14ac:knownFonts="1"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b/>
      <sz val="15"/>
      <color rgb="FF000000"/>
      <name val="Arial"/>
      <family val="2"/>
    </font>
    <font>
      <sz val="15"/>
      <color rgb="FF000000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sz val="10"/>
      <color rgb="FF0000FF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808080"/>
        <bgColor rgb="FF666699"/>
      </patternFill>
    </fill>
    <fill>
      <patternFill patternType="solid">
        <fgColor rgb="FFDDDDDD"/>
        <bgColor rgb="FFDEE6EF"/>
      </patternFill>
    </fill>
    <fill>
      <patternFill patternType="solid">
        <fgColor rgb="FF77BC65"/>
        <bgColor rgb="FFAFD095"/>
      </patternFill>
    </fill>
    <fill>
      <patternFill patternType="solid">
        <fgColor rgb="FFFF5429"/>
        <bgColor rgb="FFFF4000"/>
      </patternFill>
    </fill>
    <fill>
      <patternFill patternType="solid">
        <fgColor rgb="FFDEE6EF"/>
        <bgColor rgb="FFDDDDDD"/>
      </patternFill>
    </fill>
    <fill>
      <patternFill patternType="solid">
        <fgColor rgb="FFFFFF00"/>
        <bgColor rgb="FFE6E905"/>
      </patternFill>
    </fill>
    <fill>
      <patternFill patternType="solid">
        <fgColor rgb="FFE6E905"/>
        <bgColor rgb="FFFFFF00"/>
      </patternFill>
    </fill>
    <fill>
      <patternFill patternType="solid">
        <fgColor rgb="FFFFBF00"/>
        <bgColor rgb="FFE6E905"/>
      </patternFill>
    </fill>
    <fill>
      <patternFill patternType="solid">
        <fgColor rgb="FFFF8000"/>
        <bgColor rgb="FFFF5429"/>
      </patternFill>
    </fill>
    <fill>
      <patternFill patternType="solid">
        <fgColor rgb="FFFF4000"/>
        <bgColor rgb="FFFF5429"/>
      </patternFill>
    </fill>
    <fill>
      <patternFill patternType="solid">
        <fgColor rgb="FFCCCCCC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3CAC7"/>
      </patternFill>
    </fill>
    <fill>
      <patternFill patternType="solid">
        <fgColor rgb="FF76FF03"/>
        <bgColor rgb="FF77BC65"/>
      </patternFill>
    </fill>
    <fill>
      <patternFill patternType="solid">
        <fgColor rgb="FFB3CAC7"/>
        <bgColor rgb="FFC0C0C0"/>
      </patternFill>
    </fill>
    <fill>
      <patternFill patternType="solid">
        <fgColor rgb="FFAFD095"/>
        <bgColor rgb="FFB3CAC7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20" fillId="5" borderId="0" applyBorder="0" applyAlignment="0" applyProtection="0"/>
  </cellStyleXfs>
  <cellXfs count="86">
    <xf numFmtId="0" fontId="0" fillId="0" borderId="0" xfId="0"/>
    <xf numFmtId="0" fontId="11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right" vertical="center"/>
    </xf>
    <xf numFmtId="0" fontId="0" fillId="6" borderId="1" xfId="0" applyFill="1" applyBorder="1" applyProtection="1">
      <protection locked="0"/>
    </xf>
    <xf numFmtId="0" fontId="10" fillId="6" borderId="1" xfId="0" applyFont="1" applyFill="1" applyBorder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/>
    <xf numFmtId="0" fontId="6" fillId="0" borderId="0" xfId="0" applyFont="1"/>
    <xf numFmtId="0" fontId="6" fillId="2" borderId="0" xfId="0" applyFont="1" applyFill="1" applyProtection="1">
      <protection locked="0"/>
    </xf>
    <xf numFmtId="0" fontId="6" fillId="2" borderId="0" xfId="0" applyFont="1" applyFill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2" borderId="2" xfId="0" applyFont="1" applyFill="1" applyBorder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6" fillId="0" borderId="0" xfId="0" applyFont="1" applyAlignment="1">
      <alignment vertical="top" wrapText="1"/>
    </xf>
    <xf numFmtId="0" fontId="6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7" borderId="3" xfId="0" applyFill="1" applyBorder="1" applyProtection="1">
      <protection locked="0"/>
    </xf>
    <xf numFmtId="0" fontId="0" fillId="8" borderId="3" xfId="0" applyFill="1" applyBorder="1" applyProtection="1">
      <protection locked="0"/>
    </xf>
    <xf numFmtId="0" fontId="0" fillId="9" borderId="3" xfId="0" applyFill="1" applyBorder="1" applyProtection="1">
      <protection locked="0"/>
    </xf>
    <xf numFmtId="0" fontId="0" fillId="10" borderId="3" xfId="0" applyFill="1" applyBorder="1" applyProtection="1">
      <protection locked="0"/>
    </xf>
    <xf numFmtId="3" fontId="0" fillId="11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164" fontId="0" fillId="4" borderId="3" xfId="0" applyNumberFormat="1" applyFill="1" applyBorder="1"/>
    <xf numFmtId="0" fontId="0" fillId="2" borderId="3" xfId="0" applyFill="1" applyBorder="1"/>
    <xf numFmtId="0" fontId="0" fillId="7" borderId="3" xfId="0" applyFill="1" applyBorder="1"/>
    <xf numFmtId="0" fontId="0" fillId="8" borderId="3" xfId="0" applyFill="1" applyBorder="1"/>
    <xf numFmtId="0" fontId="0" fillId="9" borderId="3" xfId="0" applyFill="1" applyBorder="1"/>
    <xf numFmtId="0" fontId="0" fillId="10" borderId="3" xfId="0" applyFill="1" applyBorder="1"/>
    <xf numFmtId="3" fontId="0" fillId="11" borderId="3" xfId="0" applyNumberFormat="1" applyFill="1" applyBorder="1"/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/>
      <protection locked="0"/>
    </xf>
    <xf numFmtId="164" fontId="0" fillId="0" borderId="0" xfId="0" applyNumberFormat="1" applyAlignment="1">
      <alignment horizontal="left" vertical="top"/>
    </xf>
    <xf numFmtId="0" fontId="0" fillId="12" borderId="3" xfId="0" applyFill="1" applyBorder="1" applyProtection="1">
      <protection locked="0"/>
    </xf>
    <xf numFmtId="0" fontId="0" fillId="0" borderId="3" xfId="0" applyBorder="1"/>
    <xf numFmtId="0" fontId="6" fillId="2" borderId="2" xfId="0" applyFont="1" applyFill="1" applyBorder="1" applyAlignment="1">
      <alignment vertical="top"/>
    </xf>
    <xf numFmtId="0" fontId="2" fillId="0" borderId="0" xfId="0" applyFont="1"/>
    <xf numFmtId="0" fontId="15" fillId="0" borderId="0" xfId="0" applyFont="1"/>
    <xf numFmtId="0" fontId="6" fillId="4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right" vertical="center"/>
    </xf>
    <xf numFmtId="164" fontId="16" fillId="0" borderId="1" xfId="0" applyNumberFormat="1" applyFont="1" applyBorder="1" applyAlignment="1">
      <alignment vertical="center"/>
    </xf>
    <xf numFmtId="0" fontId="17" fillId="4" borderId="1" xfId="0" applyFont="1" applyFill="1" applyBorder="1"/>
    <xf numFmtId="164" fontId="17" fillId="0" borderId="1" xfId="0" applyNumberFormat="1" applyFont="1" applyBorder="1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/>
    <xf numFmtId="0" fontId="0" fillId="7" borderId="1" xfId="0" applyFill="1" applyBorder="1" applyProtection="1">
      <protection locked="0"/>
    </xf>
    <xf numFmtId="0" fontId="0" fillId="13" borderId="0" xfId="0" applyFill="1"/>
    <xf numFmtId="4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0" fontId="0" fillId="2" borderId="1" xfId="0" applyFill="1" applyBorder="1" applyAlignment="1">
      <alignment horizontal="right"/>
    </xf>
    <xf numFmtId="4" fontId="0" fillId="2" borderId="1" xfId="0" applyNumberFormat="1" applyFill="1" applyBorder="1"/>
    <xf numFmtId="0" fontId="0" fillId="2" borderId="1" xfId="0" applyFill="1" applyBorder="1"/>
    <xf numFmtId="164" fontId="0" fillId="2" borderId="0" xfId="0" applyNumberFormat="1" applyFill="1"/>
    <xf numFmtId="0" fontId="6" fillId="4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14" borderId="0" xfId="0" applyFont="1" applyFill="1"/>
    <xf numFmtId="0" fontId="0" fillId="14" borderId="0" xfId="0" applyFill="1"/>
    <xf numFmtId="0" fontId="0" fillId="7" borderId="0" xfId="0" applyFill="1"/>
    <xf numFmtId="4" fontId="0" fillId="7" borderId="0" xfId="0" applyNumberFormat="1" applyFill="1"/>
    <xf numFmtId="165" fontId="0" fillId="0" borderId="0" xfId="0" applyNumberFormat="1"/>
    <xf numFmtId="0" fontId="0" fillId="15" borderId="0" xfId="0" applyFill="1"/>
    <xf numFmtId="4" fontId="0" fillId="15" borderId="0" xfId="0" applyNumberFormat="1" applyFill="1"/>
    <xf numFmtId="2" fontId="0" fillId="0" borderId="0" xfId="0" applyNumberFormat="1"/>
    <xf numFmtId="0" fontId="0" fillId="16" borderId="4" xfId="0" applyFill="1" applyBorder="1"/>
    <xf numFmtId="0" fontId="0" fillId="16" borderId="5" xfId="0" applyFill="1" applyBorder="1"/>
    <xf numFmtId="0" fontId="0" fillId="16" borderId="6" xfId="0" applyFill="1" applyBorder="1"/>
    <xf numFmtId="0" fontId="0" fillId="17" borderId="4" xfId="0" applyFill="1" applyBorder="1"/>
    <xf numFmtId="0" fontId="0" fillId="17" borderId="6" xfId="0" applyFill="1" applyBorder="1"/>
    <xf numFmtId="0" fontId="0" fillId="16" borderId="1" xfId="0" applyFill="1" applyBorder="1"/>
    <xf numFmtId="0" fontId="1" fillId="0" borderId="0" xfId="0" applyFont="1" applyAlignment="1">
      <alignment horizontal="left" vertical="center" wrapText="1" indent="3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1" fillId="0" borderId="0" xfId="0" applyFont="1" applyAlignment="1" applyProtection="1">
      <alignment horizontal="left" vertical="center" wrapText="1" indent="3"/>
      <protection hidden="1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indent="1"/>
    </xf>
    <xf numFmtId="0" fontId="6" fillId="4" borderId="1" xfId="0" applyFont="1" applyFill="1" applyBorder="1" applyAlignment="1">
      <alignment horizontal="center" vertical="center"/>
    </xf>
  </cellXfs>
  <cellStyles count="2">
    <cellStyle name="Normale" xfId="0" builtinId="0"/>
    <cellStyle name="Testo descrittivo" xfId="1" builtinId="53" customBuiltin="1"/>
  </cellStyles>
  <dxfs count="4">
    <dxf>
      <font>
        <name val="Arial"/>
        <family val="2"/>
      </font>
      <fill>
        <patternFill>
          <bgColor rgb="FFFF5429"/>
        </patternFill>
      </fill>
    </dxf>
    <dxf>
      <font>
        <name val="Arial"/>
        <family val="2"/>
      </font>
      <fill>
        <patternFill>
          <bgColor rgb="FF77BC65"/>
        </patternFill>
      </fill>
    </dxf>
    <dxf>
      <font>
        <name val="Arial"/>
        <family val="2"/>
      </font>
      <fill>
        <patternFill>
          <bgColor rgb="FFFF5429"/>
        </patternFill>
      </fill>
    </dxf>
    <dxf>
      <font>
        <name val="Arial"/>
        <family val="2"/>
      </font>
      <fill>
        <patternFill>
          <bgColor rgb="FF77BC6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AFD095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E6E905"/>
      <rgbColor rgb="FF00FFFF"/>
      <rgbColor rgb="FF800080"/>
      <rgbColor rgb="FF800000"/>
      <rgbColor rgb="FF008080"/>
      <rgbColor rgb="FF0000EE"/>
      <rgbColor rgb="FF00CCFF"/>
      <rgbColor rgb="FFDDDDDD"/>
      <rgbColor rgb="FFCCFFCC"/>
      <rgbColor rgb="FFFFFF99"/>
      <rgbColor rgb="FFB3CAC7"/>
      <rgbColor rgb="FFFF99CC"/>
      <rgbColor rgb="FFCC99FF"/>
      <rgbColor rgb="FFFFCCCC"/>
      <rgbColor rgb="FF3366FF"/>
      <rgbColor rgb="FF33CCCC"/>
      <rgbColor rgb="FF76FF03"/>
      <rgbColor rgb="FFFFBF00"/>
      <rgbColor rgb="FFFF8000"/>
      <rgbColor rgb="FFFF5429"/>
      <rgbColor rgb="FF666699"/>
      <rgbColor rgb="FF77BC65"/>
      <rgbColor rgb="FF003366"/>
      <rgbColor rgb="FF339966"/>
      <rgbColor rgb="FF003300"/>
      <rgbColor rgb="FF333300"/>
      <rgbColor rgb="FFFF40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2047680</xdr:colOff>
      <xdr:row>0</xdr:row>
      <xdr:rowOff>118440</xdr:rowOff>
    </xdr:from>
    <xdr:to>
      <xdr:col>0</xdr:col>
      <xdr:colOff>5689440</xdr:colOff>
      <xdr:row>0</xdr:row>
      <xdr:rowOff>1142640</xdr:rowOff>
    </xdr:to>
    <xdr:pic>
      <xdr:nvPicPr>
        <xdr:cNvPr id="2" name="Immagine 1_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r="50652"/>
        <a:stretch/>
      </xdr:blipFill>
      <xdr:spPr>
        <a:xfrm>
          <a:off x="2047680" y="118440"/>
          <a:ext cx="3641760" cy="1024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204480</xdr:colOff>
      <xdr:row>0</xdr:row>
      <xdr:rowOff>320040</xdr:rowOff>
    </xdr:from>
    <xdr:to>
      <xdr:col>0</xdr:col>
      <xdr:colOff>2208600</xdr:colOff>
      <xdr:row>0</xdr:row>
      <xdr:rowOff>888480</xdr:rowOff>
    </xdr:to>
    <xdr:pic>
      <xdr:nvPicPr>
        <xdr:cNvPr id="2" name="Immagine 1_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r="50652"/>
        <a:stretch/>
      </xdr:blipFill>
      <xdr:spPr>
        <a:xfrm>
          <a:off x="204480" y="320040"/>
          <a:ext cx="2004120" cy="5684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204480</xdr:colOff>
      <xdr:row>0</xdr:row>
      <xdr:rowOff>320040</xdr:rowOff>
    </xdr:from>
    <xdr:to>
      <xdr:col>0</xdr:col>
      <xdr:colOff>2208600</xdr:colOff>
      <xdr:row>0</xdr:row>
      <xdr:rowOff>888480</xdr:rowOff>
    </xdr:to>
    <xdr:pic>
      <xdr:nvPicPr>
        <xdr:cNvPr id="2" name="Immagine 1_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r="50652"/>
        <a:stretch/>
      </xdr:blipFill>
      <xdr:spPr>
        <a:xfrm>
          <a:off x="204480" y="320040"/>
          <a:ext cx="2004120" cy="5684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123840</xdr:colOff>
      <xdr:row>0</xdr:row>
      <xdr:rowOff>131040</xdr:rowOff>
    </xdr:from>
    <xdr:to>
      <xdr:col>1</xdr:col>
      <xdr:colOff>5400</xdr:colOff>
      <xdr:row>0</xdr:row>
      <xdr:rowOff>703080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r="50652"/>
        <a:stretch/>
      </xdr:blipFill>
      <xdr:spPr>
        <a:xfrm>
          <a:off x="123840" y="131040"/>
          <a:ext cx="1995840" cy="572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1379220</xdr:colOff>
      <xdr:row>1048575</xdr:row>
      <xdr:rowOff>0</xdr:rowOff>
    </xdr:to>
    <xdr:sp macro="" textlink="">
      <xdr:nvSpPr>
        <xdr:cNvPr id="4102" name="shapetype_202" hidden="1">
          <a:extLst>
            <a:ext uri="{FF2B5EF4-FFF2-40B4-BE49-F238E27FC236}">
              <a16:creationId xmlns:a16="http://schemas.microsoft.com/office/drawing/2014/main" id="{00000000-0008-0000-0300-000006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54787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1379220</xdr:colOff>
      <xdr:row>1048575</xdr:row>
      <xdr:rowOff>0</xdr:rowOff>
    </xdr:to>
    <xdr:sp macro="" textlink="">
      <xdr:nvSpPr>
        <xdr:cNvPr id="4100" name="shapetype_202" hidden="1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54787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1379220</xdr:colOff>
      <xdr:row>1048575</xdr:row>
      <xdr:rowOff>0</xdr:rowOff>
    </xdr:to>
    <xdr:sp macro="" textlink="">
      <xdr:nvSpPr>
        <xdr:cNvPr id="4098" name="shapetype_202" hidden="1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54787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123840</xdr:colOff>
      <xdr:row>0</xdr:row>
      <xdr:rowOff>131040</xdr:rowOff>
    </xdr:from>
    <xdr:to>
      <xdr:col>1</xdr:col>
      <xdr:colOff>5400</xdr:colOff>
      <xdr:row>0</xdr:row>
      <xdr:rowOff>703080</xdr:rowOff>
    </xdr:to>
    <xdr:pic>
      <xdr:nvPicPr>
        <xdr:cNvPr id="4" name="Immag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r="50652"/>
        <a:stretch/>
      </xdr:blipFill>
      <xdr:spPr>
        <a:xfrm>
          <a:off x="123840" y="131040"/>
          <a:ext cx="1995840" cy="572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1379220</xdr:colOff>
      <xdr:row>1048575</xdr:row>
      <xdr:rowOff>0</xdr:rowOff>
    </xdr:to>
    <xdr:sp macro="" textlink="">
      <xdr:nvSpPr>
        <xdr:cNvPr id="5126" name="shapetype_202" hidden="1">
          <a:extLst>
            <a:ext uri="{FF2B5EF4-FFF2-40B4-BE49-F238E27FC236}">
              <a16:creationId xmlns:a16="http://schemas.microsoft.com/office/drawing/2014/main" id="{00000000-0008-0000-0400-000006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54787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1379220</xdr:colOff>
      <xdr:row>1048575</xdr:row>
      <xdr:rowOff>0</xdr:rowOff>
    </xdr:to>
    <xdr:sp macro="" textlink="">
      <xdr:nvSpPr>
        <xdr:cNvPr id="5124" name="shapetype_202" hidden="1">
          <a:extLst>
            <a:ext uri="{FF2B5EF4-FFF2-40B4-BE49-F238E27FC236}">
              <a16:creationId xmlns:a16="http://schemas.microsoft.com/office/drawing/2014/main" id="{00000000-0008-0000-0400-000004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54787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1379220</xdr:colOff>
      <xdr:row>1048575</xdr:row>
      <xdr:rowOff>0</xdr:rowOff>
    </xdr:to>
    <xdr:sp macro="" textlink="">
      <xdr:nvSpPr>
        <xdr:cNvPr id="5122" name="shapetype_202" hidden="1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54787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168840</xdr:colOff>
      <xdr:row>0</xdr:row>
      <xdr:rowOff>141120</xdr:rowOff>
    </xdr:from>
    <xdr:to>
      <xdr:col>1</xdr:col>
      <xdr:colOff>2172240</xdr:colOff>
      <xdr:row>0</xdr:row>
      <xdr:rowOff>713160</xdr:rowOff>
    </xdr:to>
    <xdr:pic>
      <xdr:nvPicPr>
        <xdr:cNvPr id="5" name="Immagine 1_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r="50652"/>
        <a:stretch/>
      </xdr:blipFill>
      <xdr:spPr>
        <a:xfrm>
          <a:off x="562320" y="141120"/>
          <a:ext cx="2003400" cy="5720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168840</xdr:colOff>
      <xdr:row>0</xdr:row>
      <xdr:rowOff>141120</xdr:rowOff>
    </xdr:from>
    <xdr:to>
      <xdr:col>1</xdr:col>
      <xdr:colOff>2172240</xdr:colOff>
      <xdr:row>0</xdr:row>
      <xdr:rowOff>713160</xdr:rowOff>
    </xdr:to>
    <xdr:pic>
      <xdr:nvPicPr>
        <xdr:cNvPr id="6" name="Immagine 1_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rcRect r="50652"/>
        <a:stretch/>
      </xdr:blipFill>
      <xdr:spPr>
        <a:xfrm>
          <a:off x="562320" y="141120"/>
          <a:ext cx="2003400" cy="5720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318" name="shapetype_202" hidden="1">
          <a:extLst>
            <a:ext uri="{FF2B5EF4-FFF2-40B4-BE49-F238E27FC236}">
              <a16:creationId xmlns:a16="http://schemas.microsoft.com/office/drawing/2014/main" id="{00000000-0008-0000-0700-00007E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316" name="shapetype_202" hidden="1">
          <a:extLst>
            <a:ext uri="{FF2B5EF4-FFF2-40B4-BE49-F238E27FC236}">
              <a16:creationId xmlns:a16="http://schemas.microsoft.com/office/drawing/2014/main" id="{00000000-0008-0000-0700-00007C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314" name="shapetype_202" hidden="1">
          <a:extLst>
            <a:ext uri="{FF2B5EF4-FFF2-40B4-BE49-F238E27FC236}">
              <a16:creationId xmlns:a16="http://schemas.microsoft.com/office/drawing/2014/main" id="{00000000-0008-0000-0700-00007A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312" name="shapetype_202" hidden="1">
          <a:extLst>
            <a:ext uri="{FF2B5EF4-FFF2-40B4-BE49-F238E27FC236}">
              <a16:creationId xmlns:a16="http://schemas.microsoft.com/office/drawing/2014/main" id="{00000000-0008-0000-0700-000078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310" name="shapetype_202" hidden="1">
          <a:extLst>
            <a:ext uri="{FF2B5EF4-FFF2-40B4-BE49-F238E27FC236}">
              <a16:creationId xmlns:a16="http://schemas.microsoft.com/office/drawing/2014/main" id="{00000000-0008-0000-0700-000076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308" name="shapetype_202" hidden="1">
          <a:extLst>
            <a:ext uri="{FF2B5EF4-FFF2-40B4-BE49-F238E27FC236}">
              <a16:creationId xmlns:a16="http://schemas.microsoft.com/office/drawing/2014/main" id="{00000000-0008-0000-0700-000074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306" name="shapetype_202" hidden="1">
          <a:extLst>
            <a:ext uri="{FF2B5EF4-FFF2-40B4-BE49-F238E27FC236}">
              <a16:creationId xmlns:a16="http://schemas.microsoft.com/office/drawing/2014/main" id="{00000000-0008-0000-0700-00007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304" name="shapetype_202" hidden="1">
          <a:extLst>
            <a:ext uri="{FF2B5EF4-FFF2-40B4-BE49-F238E27FC236}">
              <a16:creationId xmlns:a16="http://schemas.microsoft.com/office/drawing/2014/main" id="{00000000-0008-0000-0700-000070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302" name="shapetype_202" hidden="1">
          <a:extLst>
            <a:ext uri="{FF2B5EF4-FFF2-40B4-BE49-F238E27FC236}">
              <a16:creationId xmlns:a16="http://schemas.microsoft.com/office/drawing/2014/main" id="{00000000-0008-0000-0700-00006E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300" name="shapetype_202" hidden="1">
          <a:extLst>
            <a:ext uri="{FF2B5EF4-FFF2-40B4-BE49-F238E27FC236}">
              <a16:creationId xmlns:a16="http://schemas.microsoft.com/office/drawing/2014/main" id="{00000000-0008-0000-0700-00006C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98" name="shapetype_202" hidden="1">
          <a:extLst>
            <a:ext uri="{FF2B5EF4-FFF2-40B4-BE49-F238E27FC236}">
              <a16:creationId xmlns:a16="http://schemas.microsoft.com/office/drawing/2014/main" id="{00000000-0008-0000-0700-00006A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96" name="shapetype_202" hidden="1">
          <a:extLst>
            <a:ext uri="{FF2B5EF4-FFF2-40B4-BE49-F238E27FC236}">
              <a16:creationId xmlns:a16="http://schemas.microsoft.com/office/drawing/2014/main" id="{00000000-0008-0000-0700-000068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94" name="shapetype_202" hidden="1">
          <a:extLst>
            <a:ext uri="{FF2B5EF4-FFF2-40B4-BE49-F238E27FC236}">
              <a16:creationId xmlns:a16="http://schemas.microsoft.com/office/drawing/2014/main" id="{00000000-0008-0000-0700-000066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92" name="shapetype_202" hidden="1">
          <a:extLst>
            <a:ext uri="{FF2B5EF4-FFF2-40B4-BE49-F238E27FC236}">
              <a16:creationId xmlns:a16="http://schemas.microsoft.com/office/drawing/2014/main" id="{00000000-0008-0000-0700-000064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90" name="shapetype_202" hidden="1">
          <a:extLst>
            <a:ext uri="{FF2B5EF4-FFF2-40B4-BE49-F238E27FC236}">
              <a16:creationId xmlns:a16="http://schemas.microsoft.com/office/drawing/2014/main" id="{00000000-0008-0000-0700-00006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88" name="shapetype_202" hidden="1">
          <a:extLst>
            <a:ext uri="{FF2B5EF4-FFF2-40B4-BE49-F238E27FC236}">
              <a16:creationId xmlns:a16="http://schemas.microsoft.com/office/drawing/2014/main" id="{00000000-0008-0000-0700-000060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86" name="shapetype_202" hidden="1">
          <a:extLst>
            <a:ext uri="{FF2B5EF4-FFF2-40B4-BE49-F238E27FC236}">
              <a16:creationId xmlns:a16="http://schemas.microsoft.com/office/drawing/2014/main" id="{00000000-0008-0000-0700-00005E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84" name="shapetype_202" hidden="1">
          <a:extLst>
            <a:ext uri="{FF2B5EF4-FFF2-40B4-BE49-F238E27FC236}">
              <a16:creationId xmlns:a16="http://schemas.microsoft.com/office/drawing/2014/main" id="{00000000-0008-0000-0700-00005C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82" name="shapetype_202" hidden="1">
          <a:extLst>
            <a:ext uri="{FF2B5EF4-FFF2-40B4-BE49-F238E27FC236}">
              <a16:creationId xmlns:a16="http://schemas.microsoft.com/office/drawing/2014/main" id="{00000000-0008-0000-0700-00005A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80" name="shapetype_202" hidden="1">
          <a:extLst>
            <a:ext uri="{FF2B5EF4-FFF2-40B4-BE49-F238E27FC236}">
              <a16:creationId xmlns:a16="http://schemas.microsoft.com/office/drawing/2014/main" id="{00000000-0008-0000-0700-000058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78" name="shapetype_202" hidden="1">
          <a:extLst>
            <a:ext uri="{FF2B5EF4-FFF2-40B4-BE49-F238E27FC236}">
              <a16:creationId xmlns:a16="http://schemas.microsoft.com/office/drawing/2014/main" id="{00000000-0008-0000-0700-000056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76" name="shapetype_202" hidden="1">
          <a:extLst>
            <a:ext uri="{FF2B5EF4-FFF2-40B4-BE49-F238E27FC236}">
              <a16:creationId xmlns:a16="http://schemas.microsoft.com/office/drawing/2014/main" id="{00000000-0008-0000-0700-000054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74" name="shapetype_202" hidden="1">
          <a:extLst>
            <a:ext uri="{FF2B5EF4-FFF2-40B4-BE49-F238E27FC236}">
              <a16:creationId xmlns:a16="http://schemas.microsoft.com/office/drawing/2014/main" id="{00000000-0008-0000-0700-00005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72" name="shapetype_202" hidden="1">
          <a:extLst>
            <a:ext uri="{FF2B5EF4-FFF2-40B4-BE49-F238E27FC236}">
              <a16:creationId xmlns:a16="http://schemas.microsoft.com/office/drawing/2014/main" id="{00000000-0008-0000-0700-000050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70" name="shapetype_202" hidden="1">
          <a:extLst>
            <a:ext uri="{FF2B5EF4-FFF2-40B4-BE49-F238E27FC236}">
              <a16:creationId xmlns:a16="http://schemas.microsoft.com/office/drawing/2014/main" id="{00000000-0008-0000-0700-00004E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68" name="shapetype_202" hidden="1">
          <a:extLst>
            <a:ext uri="{FF2B5EF4-FFF2-40B4-BE49-F238E27FC236}">
              <a16:creationId xmlns:a16="http://schemas.microsoft.com/office/drawing/2014/main" id="{00000000-0008-0000-0700-00004C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66" name="shapetype_202" hidden="1">
          <a:extLst>
            <a:ext uri="{FF2B5EF4-FFF2-40B4-BE49-F238E27FC236}">
              <a16:creationId xmlns:a16="http://schemas.microsoft.com/office/drawing/2014/main" id="{00000000-0008-0000-0700-00004A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64" name="shapetype_202" hidden="1">
          <a:extLst>
            <a:ext uri="{FF2B5EF4-FFF2-40B4-BE49-F238E27FC236}">
              <a16:creationId xmlns:a16="http://schemas.microsoft.com/office/drawing/2014/main" id="{00000000-0008-0000-0700-000048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62" name="shapetype_202" hidden="1">
          <a:extLst>
            <a:ext uri="{FF2B5EF4-FFF2-40B4-BE49-F238E27FC236}">
              <a16:creationId xmlns:a16="http://schemas.microsoft.com/office/drawing/2014/main" id="{00000000-0008-0000-0700-000046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60" name="shapetype_202" hidden="1">
          <a:extLst>
            <a:ext uri="{FF2B5EF4-FFF2-40B4-BE49-F238E27FC236}">
              <a16:creationId xmlns:a16="http://schemas.microsoft.com/office/drawing/2014/main" id="{00000000-0008-0000-0700-000044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58" name="shapetype_202" hidden="1">
          <a:extLst>
            <a:ext uri="{FF2B5EF4-FFF2-40B4-BE49-F238E27FC236}">
              <a16:creationId xmlns:a16="http://schemas.microsoft.com/office/drawing/2014/main" id="{00000000-0008-0000-0700-00004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56" name="shapetype_202" hidden="1">
          <a:extLst>
            <a:ext uri="{FF2B5EF4-FFF2-40B4-BE49-F238E27FC236}">
              <a16:creationId xmlns:a16="http://schemas.microsoft.com/office/drawing/2014/main" id="{00000000-0008-0000-0700-000040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54" name="shapetype_202" hidden="1">
          <a:extLst>
            <a:ext uri="{FF2B5EF4-FFF2-40B4-BE49-F238E27FC236}">
              <a16:creationId xmlns:a16="http://schemas.microsoft.com/office/drawing/2014/main" id="{00000000-0008-0000-0700-00003E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52" name="shapetype_202" hidden="1">
          <a:extLst>
            <a:ext uri="{FF2B5EF4-FFF2-40B4-BE49-F238E27FC236}">
              <a16:creationId xmlns:a16="http://schemas.microsoft.com/office/drawing/2014/main" id="{00000000-0008-0000-0700-00003C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50" name="shapetype_202" hidden="1">
          <a:extLst>
            <a:ext uri="{FF2B5EF4-FFF2-40B4-BE49-F238E27FC236}">
              <a16:creationId xmlns:a16="http://schemas.microsoft.com/office/drawing/2014/main" id="{00000000-0008-0000-0700-00003A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48" name="shapetype_202" hidden="1">
          <a:extLst>
            <a:ext uri="{FF2B5EF4-FFF2-40B4-BE49-F238E27FC236}">
              <a16:creationId xmlns:a16="http://schemas.microsoft.com/office/drawing/2014/main" id="{00000000-0008-0000-0700-000038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46" name="shapetype_202" hidden="1">
          <a:extLst>
            <a:ext uri="{FF2B5EF4-FFF2-40B4-BE49-F238E27FC236}">
              <a16:creationId xmlns:a16="http://schemas.microsoft.com/office/drawing/2014/main" id="{00000000-0008-0000-0700-000036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44" name="shapetype_202" hidden="1">
          <a:extLst>
            <a:ext uri="{FF2B5EF4-FFF2-40B4-BE49-F238E27FC236}">
              <a16:creationId xmlns:a16="http://schemas.microsoft.com/office/drawing/2014/main" id="{00000000-0008-0000-0700-000034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42" name="shapetype_202" hidden="1">
          <a:extLst>
            <a:ext uri="{FF2B5EF4-FFF2-40B4-BE49-F238E27FC236}">
              <a16:creationId xmlns:a16="http://schemas.microsoft.com/office/drawing/2014/main" id="{00000000-0008-0000-0700-00003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40" name="shapetype_202" hidden="1">
          <a:extLst>
            <a:ext uri="{FF2B5EF4-FFF2-40B4-BE49-F238E27FC236}">
              <a16:creationId xmlns:a16="http://schemas.microsoft.com/office/drawing/2014/main" id="{00000000-0008-0000-0700-000030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38" name="shapetype_202" hidden="1">
          <a:extLst>
            <a:ext uri="{FF2B5EF4-FFF2-40B4-BE49-F238E27FC236}">
              <a16:creationId xmlns:a16="http://schemas.microsoft.com/office/drawing/2014/main" id="{00000000-0008-0000-0700-00002E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36" name="shapetype_202" hidden="1">
          <a:extLst>
            <a:ext uri="{FF2B5EF4-FFF2-40B4-BE49-F238E27FC236}">
              <a16:creationId xmlns:a16="http://schemas.microsoft.com/office/drawing/2014/main" id="{00000000-0008-0000-0700-00002C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34" name="shapetype_202" hidden="1">
          <a:extLst>
            <a:ext uri="{FF2B5EF4-FFF2-40B4-BE49-F238E27FC236}">
              <a16:creationId xmlns:a16="http://schemas.microsoft.com/office/drawing/2014/main" id="{00000000-0008-0000-0700-00002A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32" name="shapetype_202" hidden="1">
          <a:extLst>
            <a:ext uri="{FF2B5EF4-FFF2-40B4-BE49-F238E27FC236}">
              <a16:creationId xmlns:a16="http://schemas.microsoft.com/office/drawing/2014/main" id="{00000000-0008-0000-0700-000028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30" name="shapetype_202" hidden="1">
          <a:extLst>
            <a:ext uri="{FF2B5EF4-FFF2-40B4-BE49-F238E27FC236}">
              <a16:creationId xmlns:a16="http://schemas.microsoft.com/office/drawing/2014/main" id="{00000000-0008-0000-0700-000026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28" name="shapetype_202" hidden="1">
          <a:extLst>
            <a:ext uri="{FF2B5EF4-FFF2-40B4-BE49-F238E27FC236}">
              <a16:creationId xmlns:a16="http://schemas.microsoft.com/office/drawing/2014/main" id="{00000000-0008-0000-0700-000024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26" name="shapetype_202" hidden="1">
          <a:extLst>
            <a:ext uri="{FF2B5EF4-FFF2-40B4-BE49-F238E27FC236}">
              <a16:creationId xmlns:a16="http://schemas.microsoft.com/office/drawing/2014/main" id="{00000000-0008-0000-0700-00002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24" name="shapetype_202" hidden="1">
          <a:extLst>
            <a:ext uri="{FF2B5EF4-FFF2-40B4-BE49-F238E27FC236}">
              <a16:creationId xmlns:a16="http://schemas.microsoft.com/office/drawing/2014/main" id="{00000000-0008-0000-0700-000020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22" name="shapetype_202" hidden="1">
          <a:extLst>
            <a:ext uri="{FF2B5EF4-FFF2-40B4-BE49-F238E27FC236}">
              <a16:creationId xmlns:a16="http://schemas.microsoft.com/office/drawing/2014/main" id="{00000000-0008-0000-0700-00001E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20" name="shapetype_202" hidden="1">
          <a:extLst>
            <a:ext uri="{FF2B5EF4-FFF2-40B4-BE49-F238E27FC236}">
              <a16:creationId xmlns:a16="http://schemas.microsoft.com/office/drawing/2014/main" id="{00000000-0008-0000-0700-00001C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18" name="shapetype_202" hidden="1">
          <a:extLst>
            <a:ext uri="{FF2B5EF4-FFF2-40B4-BE49-F238E27FC236}">
              <a16:creationId xmlns:a16="http://schemas.microsoft.com/office/drawing/2014/main" id="{00000000-0008-0000-0700-00001A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16" name="shapetype_202" hidden="1">
          <a:extLst>
            <a:ext uri="{FF2B5EF4-FFF2-40B4-BE49-F238E27FC236}">
              <a16:creationId xmlns:a16="http://schemas.microsoft.com/office/drawing/2014/main" id="{00000000-0008-0000-0700-000018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14" name="shapetype_202" hidden="1">
          <a:extLst>
            <a:ext uri="{FF2B5EF4-FFF2-40B4-BE49-F238E27FC236}">
              <a16:creationId xmlns:a16="http://schemas.microsoft.com/office/drawing/2014/main" id="{00000000-0008-0000-0700-000016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12" name="shapetype_202" hidden="1">
          <a:extLst>
            <a:ext uri="{FF2B5EF4-FFF2-40B4-BE49-F238E27FC236}">
              <a16:creationId xmlns:a16="http://schemas.microsoft.com/office/drawing/2014/main" id="{00000000-0008-0000-0700-000014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10" name="shapetype_202" hidden="1">
          <a:extLst>
            <a:ext uri="{FF2B5EF4-FFF2-40B4-BE49-F238E27FC236}">
              <a16:creationId xmlns:a16="http://schemas.microsoft.com/office/drawing/2014/main" id="{00000000-0008-0000-0700-00001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08" name="shapetype_202" hidden="1">
          <a:extLst>
            <a:ext uri="{FF2B5EF4-FFF2-40B4-BE49-F238E27FC236}">
              <a16:creationId xmlns:a16="http://schemas.microsoft.com/office/drawing/2014/main" id="{00000000-0008-0000-0700-000010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06" name="shapetype_202" hidden="1">
          <a:extLst>
            <a:ext uri="{FF2B5EF4-FFF2-40B4-BE49-F238E27FC236}">
              <a16:creationId xmlns:a16="http://schemas.microsoft.com/office/drawing/2014/main" id="{00000000-0008-0000-0700-00000E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04" name="shapetype_202" hidden="1">
          <a:extLst>
            <a:ext uri="{FF2B5EF4-FFF2-40B4-BE49-F238E27FC236}">
              <a16:creationId xmlns:a16="http://schemas.microsoft.com/office/drawing/2014/main" id="{00000000-0008-0000-0700-00000C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02" name="shapetype_202" hidden="1">
          <a:extLst>
            <a:ext uri="{FF2B5EF4-FFF2-40B4-BE49-F238E27FC236}">
              <a16:creationId xmlns:a16="http://schemas.microsoft.com/office/drawing/2014/main" id="{00000000-0008-0000-0700-00000A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200" name="shapetype_202" hidden="1">
          <a:extLst>
            <a:ext uri="{FF2B5EF4-FFF2-40B4-BE49-F238E27FC236}">
              <a16:creationId xmlns:a16="http://schemas.microsoft.com/office/drawing/2014/main" id="{00000000-0008-0000-0700-000008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198" name="shapetype_202" hidden="1">
          <a:extLst>
            <a:ext uri="{FF2B5EF4-FFF2-40B4-BE49-F238E27FC236}">
              <a16:creationId xmlns:a16="http://schemas.microsoft.com/office/drawing/2014/main" id="{00000000-0008-0000-0700-000006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196" name="shapetype_202" hidden="1">
          <a:extLst>
            <a:ext uri="{FF2B5EF4-FFF2-40B4-BE49-F238E27FC236}">
              <a16:creationId xmlns:a16="http://schemas.microsoft.com/office/drawing/2014/main" id="{00000000-0008-0000-0700-000004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335280</xdr:colOff>
      <xdr:row>43</xdr:row>
      <xdr:rowOff>60960</xdr:rowOff>
    </xdr:to>
    <xdr:sp macro="" textlink="">
      <xdr:nvSpPr>
        <xdr:cNvPr id="8194" name="shapetype_202" hidden="1">
          <a:extLst>
            <a:ext uri="{FF2B5EF4-FFF2-40B4-BE49-F238E27FC236}">
              <a16:creationId xmlns:a16="http://schemas.microsoft.com/office/drawing/2014/main" id="{00000000-0008-0000-0700-00000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"/>
  <sheetViews>
    <sheetView zoomScaleNormal="100" zoomScalePageLayoutView="60" workbookViewId="0"/>
  </sheetViews>
  <sheetFormatPr defaultRowHeight="13.2" zeroHeight="1" x14ac:dyDescent="0.25"/>
  <cols>
    <col min="1" max="1" width="106.109375" customWidth="1"/>
    <col min="2" max="257" width="11.44140625" hidden="1"/>
    <col min="258" max="1025" width="11.5546875" hidden="1"/>
  </cols>
  <sheetData>
    <row r="1" spans="1:1" ht="103.8" customHeight="1" x14ac:dyDescent="0.25"/>
    <row r="2" spans="1:1" ht="244.2" customHeight="1" x14ac:dyDescent="0.25">
      <c r="A2" s="3" t="s">
        <v>0</v>
      </c>
    </row>
    <row r="3" spans="1:1" ht="107.85" customHeight="1" x14ac:dyDescent="0.25">
      <c r="A3" s="2" t="s">
        <v>1</v>
      </c>
    </row>
  </sheetData>
  <sheetProtection sheet="1" objects="1" scenarios="1" selectLockedCells="1" selectUnlockedCells="1"/>
  <pageMargins left="0.78749999999999998" right="0.78749999999999998" top="0.78749999999999998" bottom="0.78749999999999998" header="0.51180555555555496" footer="0.51180555555555496"/>
  <pageSetup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"/>
  <sheetViews>
    <sheetView zoomScaleNormal="100" zoomScalePageLayoutView="60" workbookViewId="0"/>
  </sheetViews>
  <sheetFormatPr defaultRowHeight="13.2" x14ac:dyDescent="0.25"/>
  <cols>
    <col min="1" max="2" width="12.33203125" customWidth="1"/>
    <col min="3" max="3" width="37.21875" customWidth="1"/>
    <col min="4" max="4" width="31.33203125" customWidth="1"/>
    <col min="5" max="5" width="32.77734375" customWidth="1"/>
    <col min="6" max="1025" width="11.5546875"/>
  </cols>
  <sheetData>
    <row r="1" spans="1:5" x14ac:dyDescent="0.25">
      <c r="A1" t="s">
        <v>12</v>
      </c>
      <c r="B1" t="s">
        <v>86</v>
      </c>
      <c r="C1" t="s">
        <v>87</v>
      </c>
      <c r="D1" t="s">
        <v>88</v>
      </c>
      <c r="E1" t="s">
        <v>89</v>
      </c>
    </row>
    <row r="2" spans="1:5" x14ac:dyDescent="0.25">
      <c r="A2" s="78" t="s">
        <v>62</v>
      </c>
      <c r="B2" s="78">
        <v>0.03</v>
      </c>
      <c r="C2" s="78">
        <v>0.40500000000000003</v>
      </c>
      <c r="D2" s="78">
        <v>95</v>
      </c>
      <c r="E2" s="78">
        <v>2</v>
      </c>
    </row>
    <row r="3" spans="1:5" x14ac:dyDescent="0.25">
      <c r="A3" s="78" t="s">
        <v>70</v>
      </c>
      <c r="B3" s="78">
        <v>0.03</v>
      </c>
      <c r="C3" s="78">
        <v>0.29099999999999998</v>
      </c>
      <c r="D3" s="78">
        <v>100</v>
      </c>
      <c r="E3" s="78">
        <v>2</v>
      </c>
    </row>
    <row r="4" spans="1:5" x14ac:dyDescent="0.25">
      <c r="A4" s="78" t="s">
        <v>73</v>
      </c>
      <c r="B4" s="78">
        <v>0.03</v>
      </c>
      <c r="C4" s="78">
        <v>0.27960000000000002</v>
      </c>
      <c r="D4" s="78">
        <v>75</v>
      </c>
      <c r="E4" s="78">
        <v>5</v>
      </c>
    </row>
    <row r="5" spans="1:5" x14ac:dyDescent="0.25">
      <c r="C5" t="s">
        <v>90</v>
      </c>
    </row>
  </sheetData>
  <sheetProtection sheet="1" objects="1" scenarios="1" selectLockedCells="1" selectUnlockedCells="1"/>
  <pageMargins left="0.78749999999999998" right="0.78749999999999998" top="0.78749999999999998" bottom="0.78749999999999998" header="0.51180555555555496" footer="0.51180555555555496"/>
  <pageSetup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4"/>
  <sheetViews>
    <sheetView topLeftCell="A3" zoomScaleNormal="100" zoomScalePageLayoutView="60" workbookViewId="0"/>
  </sheetViews>
  <sheetFormatPr defaultRowHeight="13.2" zeroHeight="1" x14ac:dyDescent="0.25"/>
  <cols>
    <col min="1" max="1" width="35.77734375" customWidth="1"/>
    <col min="2" max="2" width="76.109375" customWidth="1"/>
    <col min="3" max="257" width="11.44140625" hidden="1"/>
    <col min="258" max="1025" width="11.5546875" hidden="1"/>
  </cols>
  <sheetData>
    <row r="1" spans="1:5" ht="86.25" customHeight="1" x14ac:dyDescent="0.25">
      <c r="B1" s="79" t="s">
        <v>2</v>
      </c>
      <c r="C1" s="79"/>
      <c r="D1" s="79"/>
      <c r="E1" s="79"/>
    </row>
    <row r="2" spans="1:5" ht="24.75" customHeight="1" x14ac:dyDescent="0.25">
      <c r="A2" s="80" t="s">
        <v>3</v>
      </c>
      <c r="B2" s="80"/>
    </row>
    <row r="3" spans="1:5" ht="409.6" customHeight="1" x14ac:dyDescent="0.25">
      <c r="A3" s="81" t="s">
        <v>4</v>
      </c>
      <c r="B3" s="81"/>
    </row>
    <row r="4" spans="1:5" ht="159.44999999999999" hidden="1" customHeight="1" x14ac:dyDescent="0.25"/>
  </sheetData>
  <sheetProtection sheet="1" objects="1" scenarios="1" selectLockedCells="1" selectUnlockedCells="1"/>
  <mergeCells count="3">
    <mergeCell ref="B1:E1"/>
    <mergeCell ref="A2:B2"/>
    <mergeCell ref="A3:B3"/>
  </mergeCells>
  <pageMargins left="0.78749999999999998" right="0.78749999999999998" top="0.78749999999999998" bottom="0.78749999999999998" header="0.51180555555555496" footer="0.51180555555555496"/>
  <pageSetup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:AMK7"/>
  <sheetViews>
    <sheetView tabSelected="1" zoomScaleNormal="100" zoomScalePageLayoutView="60" workbookViewId="0">
      <selection activeCell="B3" sqref="B3"/>
    </sheetView>
  </sheetViews>
  <sheetFormatPr defaultRowHeight="13.2" zeroHeight="1" x14ac:dyDescent="0.25"/>
  <cols>
    <col min="1" max="1" width="35.77734375" customWidth="1"/>
    <col min="2" max="2" width="64.109375" customWidth="1"/>
    <col min="3" max="257" width="11.44140625" hidden="1"/>
    <col min="258" max="1025" width="11.5546875" hidden="1"/>
  </cols>
  <sheetData>
    <row r="1" spans="1:258" ht="96.3" customHeight="1" x14ac:dyDescent="0.25">
      <c r="A1" s="4" t="str">
        <f>+Parametri!O24</f>
        <v>4832A1</v>
      </c>
      <c r="B1" s="82" t="s">
        <v>2</v>
      </c>
      <c r="C1" s="82"/>
      <c r="D1" s="82"/>
      <c r="E1" s="82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</row>
    <row r="2" spans="1:258" ht="16.95" customHeight="1" x14ac:dyDescent="0.25">
      <c r="A2" s="6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</row>
    <row r="3" spans="1:258" ht="16.95" customHeight="1" x14ac:dyDescent="0.25">
      <c r="A3" s="7" t="s">
        <v>5</v>
      </c>
      <c r="B3" s="8"/>
    </row>
    <row r="4" spans="1:258" ht="16.95" customHeight="1" x14ac:dyDescent="0.25">
      <c r="A4" s="7" t="s">
        <v>6</v>
      </c>
      <c r="B4" s="8"/>
    </row>
    <row r="5" spans="1:258" ht="16.95" customHeight="1" x14ac:dyDescent="0.25">
      <c r="A5" s="7" t="s">
        <v>7</v>
      </c>
      <c r="B5" s="8"/>
    </row>
    <row r="6" spans="1:258" ht="16.95" customHeight="1" x14ac:dyDescent="0.25">
      <c r="A6" s="7" t="s">
        <v>8</v>
      </c>
      <c r="B6" s="9"/>
    </row>
    <row r="7" spans="1:258" ht="16.95" customHeight="1" x14ac:dyDescent="0.25"/>
  </sheetData>
  <sheetProtection sheet="1" objects="1" scenarios="1" selectLockedCells="1"/>
  <mergeCells count="1">
    <mergeCell ref="B1:E1"/>
  </mergeCells>
  <pageMargins left="0.78749999999999998" right="0.78749999999999998" top="0.78749999999999998" bottom="0.78749999999999998" header="0.51180555555555496" footer="0.51180555555555496"/>
  <pageSetup firstPageNumber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7BC65"/>
  </sheetPr>
  <dimension ref="A1:AMK32"/>
  <sheetViews>
    <sheetView topLeftCell="A3" zoomScaleNormal="100" zoomScalePageLayoutView="60" workbookViewId="0">
      <selection activeCell="E29" sqref="E29"/>
    </sheetView>
  </sheetViews>
  <sheetFormatPr defaultRowHeight="13.2" zeroHeight="1" outlineLevelRow="1" x14ac:dyDescent="0.25"/>
  <cols>
    <col min="1" max="1" width="30" customWidth="1"/>
    <col min="2" max="2" width="18.21875" customWidth="1"/>
    <col min="3" max="3" width="37.6640625" customWidth="1"/>
    <col min="4" max="4" width="5.109375" customWidth="1"/>
    <col min="5" max="5" width="20.33203125" customWidth="1"/>
    <col min="6" max="6" width="14.44140625" style="10" hidden="1" customWidth="1"/>
    <col min="7" max="7" width="12.77734375" style="10" hidden="1" customWidth="1"/>
    <col min="8" max="8" width="11.5546875" style="10" hidden="1"/>
    <col min="9" max="9" width="12.109375" style="10" hidden="1" customWidth="1"/>
    <col min="10" max="10" width="18.5546875" style="10" hidden="1" customWidth="1"/>
    <col min="11" max="11" width="14.44140625" style="10" hidden="1" customWidth="1"/>
    <col min="12" max="13" width="11.44140625" style="10" hidden="1"/>
    <col min="14" max="14" width="16.77734375" customWidth="1"/>
    <col min="15" max="16" width="11.44140625" hidden="1"/>
    <col min="17" max="17" width="17.44140625" customWidth="1"/>
    <col min="18" max="19" width="11.44140625" hidden="1"/>
    <col min="20" max="20" width="16.5546875" style="11" customWidth="1"/>
    <col min="21" max="1023" width="11.44140625" hidden="1"/>
    <col min="1024" max="1025" width="11.5546875" hidden="1"/>
  </cols>
  <sheetData>
    <row r="1" spans="1:20" ht="67.8" customHeight="1" x14ac:dyDescent="0.25">
      <c r="A1" s="12"/>
      <c r="B1" s="83" t="s">
        <v>9</v>
      </c>
      <c r="C1" s="83"/>
      <c r="D1" s="83"/>
      <c r="E1" s="83"/>
      <c r="F1" s="13"/>
      <c r="G1" s="13"/>
      <c r="H1" s="13"/>
      <c r="I1" s="13"/>
      <c r="J1" s="13"/>
      <c r="K1" s="13"/>
      <c r="L1" s="13"/>
      <c r="M1" s="13"/>
      <c r="N1" s="12"/>
      <c r="O1" s="14"/>
      <c r="P1" s="14"/>
      <c r="Q1" s="12"/>
      <c r="R1" s="14"/>
      <c r="S1" s="14"/>
      <c r="T1" s="12"/>
    </row>
    <row r="2" spans="1:20" ht="50.85" customHeight="1" x14ac:dyDescent="0.25">
      <c r="A2" s="84" t="s">
        <v>10</v>
      </c>
      <c r="B2" s="84"/>
      <c r="C2" s="84"/>
      <c r="D2" s="84"/>
      <c r="E2" s="84"/>
      <c r="F2" s="13"/>
      <c r="G2" s="13"/>
      <c r="H2" s="13"/>
      <c r="I2" s="13"/>
      <c r="J2" s="13"/>
      <c r="K2" s="13"/>
      <c r="L2" s="13"/>
      <c r="M2" s="13"/>
      <c r="N2" s="12"/>
      <c r="O2" s="14"/>
      <c r="P2" s="14"/>
      <c r="Q2" s="12"/>
      <c r="R2" s="14"/>
      <c r="S2" s="14"/>
      <c r="T2" s="12"/>
    </row>
    <row r="3" spans="1:20" ht="14.7" customHeight="1" x14ac:dyDescent="0.25">
      <c r="A3" s="12"/>
      <c r="B3" s="12"/>
      <c r="C3" s="12"/>
      <c r="D3" s="12"/>
      <c r="E3" s="12"/>
      <c r="F3" s="13"/>
      <c r="G3" s="13"/>
      <c r="H3" s="13"/>
      <c r="I3" s="13"/>
      <c r="J3" s="13"/>
      <c r="K3" s="13"/>
      <c r="L3" s="13"/>
      <c r="M3" s="13"/>
      <c r="N3" s="12"/>
      <c r="O3" s="14"/>
      <c r="P3" s="14"/>
      <c r="Q3" s="12"/>
      <c r="R3" s="14"/>
      <c r="S3" s="14"/>
      <c r="T3" s="12"/>
    </row>
    <row r="4" spans="1:20" ht="22.65" customHeight="1" x14ac:dyDescent="0.25">
      <c r="A4" s="15" t="s">
        <v>11</v>
      </c>
      <c r="B4" s="12"/>
      <c r="C4" s="12"/>
      <c r="D4" s="12"/>
      <c r="E4" s="12"/>
      <c r="F4" s="13"/>
      <c r="G4" s="13"/>
      <c r="H4" s="13"/>
      <c r="I4" s="13"/>
      <c r="J4" s="13"/>
      <c r="K4" s="13"/>
      <c r="L4" s="13"/>
      <c r="M4" s="13"/>
      <c r="N4" s="12"/>
      <c r="O4" s="14"/>
      <c r="P4" s="14"/>
      <c r="Q4" s="12"/>
      <c r="R4" s="14"/>
      <c r="S4" s="14"/>
      <c r="T4" s="12"/>
    </row>
    <row r="5" spans="1:20" s="22" customFormat="1" ht="24" customHeight="1" x14ac:dyDescent="0.25">
      <c r="A5" s="16" t="s">
        <v>12</v>
      </c>
      <c r="B5" s="17" t="s">
        <v>13</v>
      </c>
      <c r="C5" s="16" t="s">
        <v>14</v>
      </c>
      <c r="D5" s="16" t="s">
        <v>15</v>
      </c>
      <c r="E5" s="16" t="s">
        <v>16</v>
      </c>
      <c r="F5" s="18" t="s">
        <v>17</v>
      </c>
      <c r="G5" s="18" t="s">
        <v>18</v>
      </c>
      <c r="H5" s="18" t="s">
        <v>19</v>
      </c>
      <c r="I5" s="19" t="s">
        <v>20</v>
      </c>
      <c r="J5" s="19" t="s">
        <v>21</v>
      </c>
      <c r="K5" s="19" t="s">
        <v>22</v>
      </c>
      <c r="L5" s="19" t="s">
        <v>23</v>
      </c>
      <c r="M5" s="19" t="s">
        <v>24</v>
      </c>
      <c r="N5" s="20" t="s">
        <v>25</v>
      </c>
      <c r="O5" s="21" t="s">
        <v>26</v>
      </c>
      <c r="P5" s="21" t="s">
        <v>24</v>
      </c>
      <c r="Q5" s="20" t="s">
        <v>27</v>
      </c>
      <c r="R5" s="21" t="s">
        <v>28</v>
      </c>
      <c r="S5" s="21" t="s">
        <v>24</v>
      </c>
      <c r="T5" s="20" t="s">
        <v>29</v>
      </c>
    </row>
    <row r="6" spans="1:20" ht="14.7" customHeight="1" x14ac:dyDescent="0.25">
      <c r="A6" s="23"/>
      <c r="B6" s="24"/>
      <c r="C6" s="25"/>
      <c r="D6" s="26"/>
      <c r="E6" s="27"/>
      <c r="F6" s="28" t="str">
        <f t="shared" ref="F6:F25" si="0">IF((LEN($A6)-LEN(SUBSTITUTE($A6," ",""))+1)&lt;2,MID($A6,1,3),MID($A6,1,1)&amp;MID($A6,FIND(" ",$A6)+1,2))</f>
        <v/>
      </c>
      <c r="G6" s="28" t="str">
        <f t="shared" ref="G6:G25" si="1">MID($C6,1,3)&amp;IFERROR(IFERROR(MID($C6,FIND("con",$C6)+4,2),MID($C6,FIND("per",$C6)+4,2)),"..")</f>
        <v>..</v>
      </c>
      <c r="H6" s="28" t="str">
        <f t="shared" ref="H6:H25" si="2">MID($D6&amp;"...",1,3)</f>
        <v>...</v>
      </c>
      <c r="I6" s="28" t="str">
        <f t="shared" ref="I6:I25" si="3">_xlfn.CONCAT($F6:$H6)</f>
        <v>.....</v>
      </c>
      <c r="J6" s="28" t="e">
        <f>IF($A6="combustibile legnoso",(18.75*(1-$B6)-2.44*$B6),VLOOKUP($I6,Parametri!$G$2:$M$22,4,0))</f>
        <v>#N/A</v>
      </c>
      <c r="K6" s="28" t="e">
        <f t="shared" ref="K6:K25" si="4">E6*J6</f>
        <v>#N/A</v>
      </c>
      <c r="L6" s="28" t="e">
        <f>VLOOKUP($I6,Parametri!$G$2:$M$22,5,0)</f>
        <v>#N/A</v>
      </c>
      <c r="M6" s="28" t="e">
        <f t="shared" ref="M6:M25" si="5">K6*L6</f>
        <v>#N/A</v>
      </c>
      <c r="N6" s="29">
        <f t="shared" ref="N6:N25" si="6">IF($E6=0,0,IFERROR($M6/1000,"ERRORE"))</f>
        <v>0</v>
      </c>
      <c r="O6" s="30" t="e">
        <f>VLOOKUP($I6,Parametri!$G$2:$M$22,6,0)</f>
        <v>#N/A</v>
      </c>
      <c r="P6" s="30" t="e">
        <f t="shared" ref="P6:P25" si="7">K6*O6</f>
        <v>#N/A</v>
      </c>
      <c r="Q6" s="29">
        <f t="shared" ref="Q6:Q25" si="8">IF($E6=0,0,IFERROR($P6/1000,"ERRORE"))</f>
        <v>0</v>
      </c>
      <c r="R6" s="30" t="e">
        <f>VLOOKUP($I6,Parametri!$G$2:$M$22,7,0)</f>
        <v>#N/A</v>
      </c>
      <c r="S6" s="30" t="e">
        <f t="shared" ref="S6:S25" si="9">K6*R6</f>
        <v>#N/A</v>
      </c>
      <c r="T6" s="29">
        <f t="shared" ref="T6:T25" si="10">IF($E6=0,0,IFERROR($S6/1000,"ERRORE"))</f>
        <v>0</v>
      </c>
    </row>
    <row r="7" spans="1:20" ht="14.7" customHeight="1" x14ac:dyDescent="0.25">
      <c r="A7" s="23"/>
      <c r="B7" s="24"/>
      <c r="C7" s="25"/>
      <c r="D7" s="26"/>
      <c r="E7" s="27"/>
      <c r="F7" s="28" t="str">
        <f t="shared" si="0"/>
        <v/>
      </c>
      <c r="G7" s="28" t="str">
        <f t="shared" si="1"/>
        <v>..</v>
      </c>
      <c r="H7" s="28" t="str">
        <f t="shared" si="2"/>
        <v>...</v>
      </c>
      <c r="I7" s="28" t="str">
        <f t="shared" si="3"/>
        <v>.....</v>
      </c>
      <c r="J7" s="28" t="e">
        <f>IF($A7="combustibile legnoso",(18.75*(1-$B7)-2.44*$B7),VLOOKUP($I7,Parametri!$G$2:$M$22,4,0))</f>
        <v>#N/A</v>
      </c>
      <c r="K7" s="28" t="e">
        <f t="shared" si="4"/>
        <v>#N/A</v>
      </c>
      <c r="L7" s="28" t="e">
        <f>VLOOKUP($I7,Parametri!$G$2:$M$22,5,0)</f>
        <v>#N/A</v>
      </c>
      <c r="M7" s="28" t="e">
        <f t="shared" si="5"/>
        <v>#N/A</v>
      </c>
      <c r="N7" s="29">
        <f t="shared" si="6"/>
        <v>0</v>
      </c>
      <c r="O7" s="30" t="e">
        <f>VLOOKUP($I7,Parametri!$G$2:$M$22,6,0)</f>
        <v>#N/A</v>
      </c>
      <c r="P7" s="30" t="e">
        <f t="shared" si="7"/>
        <v>#N/A</v>
      </c>
      <c r="Q7" s="29">
        <f t="shared" si="8"/>
        <v>0</v>
      </c>
      <c r="R7" s="30" t="e">
        <f>VLOOKUP($I7,Parametri!$G$2:$M$22,7,0)</f>
        <v>#N/A</v>
      </c>
      <c r="S7" s="30" t="e">
        <f t="shared" si="9"/>
        <v>#N/A</v>
      </c>
      <c r="T7" s="29">
        <f t="shared" si="10"/>
        <v>0</v>
      </c>
    </row>
    <row r="8" spans="1:20" ht="14.7" customHeight="1" x14ac:dyDescent="0.25">
      <c r="A8" s="23"/>
      <c r="B8" s="24"/>
      <c r="C8" s="25"/>
      <c r="D8" s="26"/>
      <c r="E8" s="27"/>
      <c r="F8" s="28" t="str">
        <f t="shared" si="0"/>
        <v/>
      </c>
      <c r="G8" s="28" t="str">
        <f t="shared" si="1"/>
        <v>..</v>
      </c>
      <c r="H8" s="28" t="str">
        <f t="shared" si="2"/>
        <v>...</v>
      </c>
      <c r="I8" s="28" t="str">
        <f t="shared" si="3"/>
        <v>.....</v>
      </c>
      <c r="J8" s="28" t="e">
        <f>IF($A8="combustibile legnoso",(18.75*(1-$B8)-2.44*$B8),VLOOKUP($I8,Parametri!$G$2:$M$22,4,0))</f>
        <v>#N/A</v>
      </c>
      <c r="K8" s="28" t="e">
        <f t="shared" si="4"/>
        <v>#N/A</v>
      </c>
      <c r="L8" s="28" t="e">
        <f>VLOOKUP($I8,Parametri!$G$2:$M$22,5,0)</f>
        <v>#N/A</v>
      </c>
      <c r="M8" s="28" t="e">
        <f t="shared" si="5"/>
        <v>#N/A</v>
      </c>
      <c r="N8" s="29">
        <f t="shared" si="6"/>
        <v>0</v>
      </c>
      <c r="O8" s="30" t="e">
        <f>VLOOKUP($I8,Parametri!$G$2:$M$22,6,0)</f>
        <v>#N/A</v>
      </c>
      <c r="P8" s="30" t="e">
        <f t="shared" si="7"/>
        <v>#N/A</v>
      </c>
      <c r="Q8" s="29">
        <f t="shared" si="8"/>
        <v>0</v>
      </c>
      <c r="R8" s="30" t="e">
        <f>VLOOKUP($I8,Parametri!$G$2:$M$22,7,0)</f>
        <v>#N/A</v>
      </c>
      <c r="S8" s="30" t="e">
        <f t="shared" si="9"/>
        <v>#N/A</v>
      </c>
      <c r="T8" s="29">
        <f t="shared" si="10"/>
        <v>0</v>
      </c>
    </row>
    <row r="9" spans="1:20" ht="14.7" customHeight="1" x14ac:dyDescent="0.25">
      <c r="A9" s="23"/>
      <c r="B9" s="24"/>
      <c r="C9" s="25"/>
      <c r="D9" s="26"/>
      <c r="E9" s="27"/>
      <c r="F9" s="28" t="str">
        <f t="shared" si="0"/>
        <v/>
      </c>
      <c r="G9" s="28" t="str">
        <f t="shared" si="1"/>
        <v>..</v>
      </c>
      <c r="H9" s="28" t="str">
        <f t="shared" si="2"/>
        <v>...</v>
      </c>
      <c r="I9" s="28" t="str">
        <f t="shared" si="3"/>
        <v>.....</v>
      </c>
      <c r="J9" s="28" t="e">
        <f>IF($A9="combustibile legnoso",(18.75*(1-$B9)-2.44*$B9),VLOOKUP($I9,Parametri!$G$2:$M$22,4,0))</f>
        <v>#N/A</v>
      </c>
      <c r="K9" s="28" t="e">
        <f t="shared" si="4"/>
        <v>#N/A</v>
      </c>
      <c r="L9" s="28" t="e">
        <f>VLOOKUP($I9,Parametri!$G$2:$M$22,5,0)</f>
        <v>#N/A</v>
      </c>
      <c r="M9" s="28" t="e">
        <f t="shared" si="5"/>
        <v>#N/A</v>
      </c>
      <c r="N9" s="29">
        <f t="shared" si="6"/>
        <v>0</v>
      </c>
      <c r="O9" s="30" t="e">
        <f>VLOOKUP($I9,Parametri!$G$2:$M$22,6,0)</f>
        <v>#N/A</v>
      </c>
      <c r="P9" s="30" t="e">
        <f t="shared" si="7"/>
        <v>#N/A</v>
      </c>
      <c r="Q9" s="29">
        <f t="shared" si="8"/>
        <v>0</v>
      </c>
      <c r="R9" s="30" t="e">
        <f>VLOOKUP($I9,Parametri!$G$2:$M$22,7,0)</f>
        <v>#N/A</v>
      </c>
      <c r="S9" s="30" t="e">
        <f t="shared" si="9"/>
        <v>#N/A</v>
      </c>
      <c r="T9" s="29">
        <f t="shared" si="10"/>
        <v>0</v>
      </c>
    </row>
    <row r="10" spans="1:20" ht="14.7" customHeight="1" x14ac:dyDescent="0.25">
      <c r="A10" s="23"/>
      <c r="B10" s="24"/>
      <c r="C10" s="25"/>
      <c r="D10" s="26"/>
      <c r="E10" s="27"/>
      <c r="F10" s="28" t="str">
        <f t="shared" si="0"/>
        <v/>
      </c>
      <c r="G10" s="28" t="str">
        <f t="shared" si="1"/>
        <v>..</v>
      </c>
      <c r="H10" s="28" t="str">
        <f t="shared" si="2"/>
        <v>...</v>
      </c>
      <c r="I10" s="28" t="str">
        <f t="shared" si="3"/>
        <v>.....</v>
      </c>
      <c r="J10" s="28" t="e">
        <f>IF($A10="combustibile legnoso",(18.75*(1-$B10)-2.44*$B10),VLOOKUP($I10,Parametri!$G$2:$M$22,4,0))</f>
        <v>#N/A</v>
      </c>
      <c r="K10" s="28" t="e">
        <f t="shared" si="4"/>
        <v>#N/A</v>
      </c>
      <c r="L10" s="28" t="e">
        <f>VLOOKUP($I10,Parametri!$G$2:$M$22,5,0)</f>
        <v>#N/A</v>
      </c>
      <c r="M10" s="28" t="e">
        <f t="shared" si="5"/>
        <v>#N/A</v>
      </c>
      <c r="N10" s="29">
        <f t="shared" si="6"/>
        <v>0</v>
      </c>
      <c r="O10" s="30" t="e">
        <f>VLOOKUP($I10,Parametri!$G$2:$M$22,6,0)</f>
        <v>#N/A</v>
      </c>
      <c r="P10" s="30" t="e">
        <f t="shared" si="7"/>
        <v>#N/A</v>
      </c>
      <c r="Q10" s="29">
        <f t="shared" si="8"/>
        <v>0</v>
      </c>
      <c r="R10" s="30" t="e">
        <f>VLOOKUP($I10,Parametri!$G$2:$M$22,7,0)</f>
        <v>#N/A</v>
      </c>
      <c r="S10" s="30" t="e">
        <f t="shared" si="9"/>
        <v>#N/A</v>
      </c>
      <c r="T10" s="29">
        <f t="shared" si="10"/>
        <v>0</v>
      </c>
    </row>
    <row r="11" spans="1:20" ht="14.7" customHeight="1" x14ac:dyDescent="0.25">
      <c r="A11" s="23"/>
      <c r="B11" s="24"/>
      <c r="C11" s="25"/>
      <c r="D11" s="26"/>
      <c r="E11" s="27"/>
      <c r="F11" s="28" t="str">
        <f t="shared" si="0"/>
        <v/>
      </c>
      <c r="G11" s="28" t="str">
        <f t="shared" si="1"/>
        <v>..</v>
      </c>
      <c r="H11" s="28" t="str">
        <f t="shared" si="2"/>
        <v>...</v>
      </c>
      <c r="I11" s="28" t="str">
        <f t="shared" si="3"/>
        <v>.....</v>
      </c>
      <c r="J11" s="28" t="e">
        <f>IF($A11="combustibile legnoso",(18.75*(1-$B11)-2.44*$B11),VLOOKUP($I11,Parametri!$G$2:$M$22,4,0))</f>
        <v>#N/A</v>
      </c>
      <c r="K11" s="28" t="e">
        <f t="shared" si="4"/>
        <v>#N/A</v>
      </c>
      <c r="L11" s="28" t="e">
        <f>VLOOKUP($I11,Parametri!$G$2:$M$22,5,0)</f>
        <v>#N/A</v>
      </c>
      <c r="M11" s="28" t="e">
        <f t="shared" si="5"/>
        <v>#N/A</v>
      </c>
      <c r="N11" s="29">
        <f t="shared" si="6"/>
        <v>0</v>
      </c>
      <c r="O11" s="30" t="e">
        <f>VLOOKUP($I11,Parametri!$G$2:$M$22,6,0)</f>
        <v>#N/A</v>
      </c>
      <c r="P11" s="30" t="e">
        <f t="shared" si="7"/>
        <v>#N/A</v>
      </c>
      <c r="Q11" s="29">
        <f t="shared" si="8"/>
        <v>0</v>
      </c>
      <c r="R11" s="30" t="e">
        <f>VLOOKUP($I11,Parametri!$G$2:$M$22,7,0)</f>
        <v>#N/A</v>
      </c>
      <c r="S11" s="30" t="e">
        <f t="shared" si="9"/>
        <v>#N/A</v>
      </c>
      <c r="T11" s="29">
        <f t="shared" si="10"/>
        <v>0</v>
      </c>
    </row>
    <row r="12" spans="1:20" ht="14.7" customHeight="1" x14ac:dyDescent="0.25">
      <c r="A12" s="23"/>
      <c r="B12" s="24"/>
      <c r="C12" s="25"/>
      <c r="D12" s="26"/>
      <c r="E12" s="27"/>
      <c r="F12" s="28" t="str">
        <f t="shared" si="0"/>
        <v/>
      </c>
      <c r="G12" s="28" t="str">
        <f t="shared" si="1"/>
        <v>..</v>
      </c>
      <c r="H12" s="28" t="str">
        <f t="shared" si="2"/>
        <v>...</v>
      </c>
      <c r="I12" s="28" t="str">
        <f t="shared" si="3"/>
        <v>.....</v>
      </c>
      <c r="J12" s="28" t="e">
        <f>IF($A12="combustibile legnoso",(18.75*(1-$B12)-2.44*$B12),VLOOKUP($I12,Parametri!$G$2:$M$22,4,0))</f>
        <v>#N/A</v>
      </c>
      <c r="K12" s="28" t="e">
        <f t="shared" si="4"/>
        <v>#N/A</v>
      </c>
      <c r="L12" s="28" t="e">
        <f>VLOOKUP($I12,Parametri!$G$2:$M$22,5,0)</f>
        <v>#N/A</v>
      </c>
      <c r="M12" s="28" t="e">
        <f t="shared" si="5"/>
        <v>#N/A</v>
      </c>
      <c r="N12" s="29">
        <f t="shared" si="6"/>
        <v>0</v>
      </c>
      <c r="O12" s="30" t="e">
        <f>VLOOKUP($I12,Parametri!$G$2:$M$22,6,0)</f>
        <v>#N/A</v>
      </c>
      <c r="P12" s="30" t="e">
        <f t="shared" si="7"/>
        <v>#N/A</v>
      </c>
      <c r="Q12" s="29">
        <f t="shared" si="8"/>
        <v>0</v>
      </c>
      <c r="R12" s="30" t="e">
        <f>VLOOKUP($I12,Parametri!$G$2:$M$22,7,0)</f>
        <v>#N/A</v>
      </c>
      <c r="S12" s="30" t="e">
        <f t="shared" si="9"/>
        <v>#N/A</v>
      </c>
      <c r="T12" s="29">
        <f t="shared" si="10"/>
        <v>0</v>
      </c>
    </row>
    <row r="13" spans="1:20" ht="14.7" customHeight="1" x14ac:dyDescent="0.25">
      <c r="A13" s="23"/>
      <c r="B13" s="24"/>
      <c r="C13" s="25"/>
      <c r="D13" s="26"/>
      <c r="E13" s="27"/>
      <c r="F13" s="28" t="str">
        <f t="shared" si="0"/>
        <v/>
      </c>
      <c r="G13" s="28" t="str">
        <f t="shared" si="1"/>
        <v>..</v>
      </c>
      <c r="H13" s="28" t="str">
        <f t="shared" si="2"/>
        <v>...</v>
      </c>
      <c r="I13" s="28" t="str">
        <f t="shared" si="3"/>
        <v>.....</v>
      </c>
      <c r="J13" s="28" t="e">
        <f>IF($A13="combustibile legnoso",(18.75*(1-$B13)-2.44*$B13),VLOOKUP($I13,Parametri!$G$2:$M$22,4,0))</f>
        <v>#N/A</v>
      </c>
      <c r="K13" s="28" t="e">
        <f t="shared" si="4"/>
        <v>#N/A</v>
      </c>
      <c r="L13" s="28" t="e">
        <f>VLOOKUP($I13,Parametri!$G$2:$M$22,5,0)</f>
        <v>#N/A</v>
      </c>
      <c r="M13" s="28" t="e">
        <f t="shared" si="5"/>
        <v>#N/A</v>
      </c>
      <c r="N13" s="29">
        <f t="shared" si="6"/>
        <v>0</v>
      </c>
      <c r="O13" s="30" t="e">
        <f>VLOOKUP($I13,Parametri!$G$2:$M$22,6,0)</f>
        <v>#N/A</v>
      </c>
      <c r="P13" s="30" t="e">
        <f t="shared" si="7"/>
        <v>#N/A</v>
      </c>
      <c r="Q13" s="29">
        <f t="shared" si="8"/>
        <v>0</v>
      </c>
      <c r="R13" s="30" t="e">
        <f>VLOOKUP($I13,Parametri!$G$2:$M$22,7,0)</f>
        <v>#N/A</v>
      </c>
      <c r="S13" s="30" t="e">
        <f t="shared" si="9"/>
        <v>#N/A</v>
      </c>
      <c r="T13" s="29">
        <f t="shared" si="10"/>
        <v>0</v>
      </c>
    </row>
    <row r="14" spans="1:20" ht="14.7" customHeight="1" x14ac:dyDescent="0.25">
      <c r="A14" s="23"/>
      <c r="B14" s="24"/>
      <c r="C14" s="25"/>
      <c r="D14" s="26"/>
      <c r="E14" s="27"/>
      <c r="F14" s="28" t="str">
        <f t="shared" si="0"/>
        <v/>
      </c>
      <c r="G14" s="28" t="str">
        <f t="shared" si="1"/>
        <v>..</v>
      </c>
      <c r="H14" s="28" t="str">
        <f t="shared" si="2"/>
        <v>...</v>
      </c>
      <c r="I14" s="28" t="str">
        <f t="shared" si="3"/>
        <v>.....</v>
      </c>
      <c r="J14" s="28" t="e">
        <f>IF($A14="combustibile legnoso",(18.75*(1-$B14)-2.44*$B14),VLOOKUP($I14,Parametri!$G$2:$M$22,4,0))</f>
        <v>#N/A</v>
      </c>
      <c r="K14" s="28" t="e">
        <f t="shared" si="4"/>
        <v>#N/A</v>
      </c>
      <c r="L14" s="28" t="e">
        <f>VLOOKUP($I14,Parametri!$G$2:$M$22,5,0)</f>
        <v>#N/A</v>
      </c>
      <c r="M14" s="28" t="e">
        <f t="shared" si="5"/>
        <v>#N/A</v>
      </c>
      <c r="N14" s="29">
        <f t="shared" si="6"/>
        <v>0</v>
      </c>
      <c r="O14" s="30" t="e">
        <f>VLOOKUP($I14,Parametri!$G$2:$M$22,6,0)</f>
        <v>#N/A</v>
      </c>
      <c r="P14" s="30" t="e">
        <f t="shared" si="7"/>
        <v>#N/A</v>
      </c>
      <c r="Q14" s="29">
        <f t="shared" si="8"/>
        <v>0</v>
      </c>
      <c r="R14" s="30" t="e">
        <f>VLOOKUP($I14,Parametri!$G$2:$M$22,7,0)</f>
        <v>#N/A</v>
      </c>
      <c r="S14" s="30" t="e">
        <f t="shared" si="9"/>
        <v>#N/A</v>
      </c>
      <c r="T14" s="29">
        <f t="shared" si="10"/>
        <v>0</v>
      </c>
    </row>
    <row r="15" spans="1:20" ht="14.7" customHeight="1" x14ac:dyDescent="0.25">
      <c r="A15" s="23"/>
      <c r="B15" s="24"/>
      <c r="C15" s="25"/>
      <c r="D15" s="26"/>
      <c r="E15" s="27"/>
      <c r="F15" s="28" t="str">
        <f t="shared" si="0"/>
        <v/>
      </c>
      <c r="G15" s="28" t="str">
        <f t="shared" si="1"/>
        <v>..</v>
      </c>
      <c r="H15" s="28" t="str">
        <f t="shared" si="2"/>
        <v>...</v>
      </c>
      <c r="I15" s="28" t="str">
        <f t="shared" si="3"/>
        <v>.....</v>
      </c>
      <c r="J15" s="28" t="e">
        <f>IF($A15="combustibile legnoso",(18.75*(1-$B15)-2.44*$B15),VLOOKUP($I15,Parametri!$G$2:$M$22,4,0))</f>
        <v>#N/A</v>
      </c>
      <c r="K15" s="28" t="e">
        <f t="shared" si="4"/>
        <v>#N/A</v>
      </c>
      <c r="L15" s="28" t="e">
        <f>VLOOKUP($I15,Parametri!$G$2:$M$22,5,0)</f>
        <v>#N/A</v>
      </c>
      <c r="M15" s="28" t="e">
        <f t="shared" si="5"/>
        <v>#N/A</v>
      </c>
      <c r="N15" s="29">
        <f t="shared" si="6"/>
        <v>0</v>
      </c>
      <c r="O15" s="30" t="e">
        <f>VLOOKUP($I15,Parametri!$G$2:$M$22,6,0)</f>
        <v>#N/A</v>
      </c>
      <c r="P15" s="30" t="e">
        <f t="shared" si="7"/>
        <v>#N/A</v>
      </c>
      <c r="Q15" s="29">
        <f t="shared" si="8"/>
        <v>0</v>
      </c>
      <c r="R15" s="30" t="e">
        <f>VLOOKUP($I15,Parametri!$G$2:$M$22,7,0)</f>
        <v>#N/A</v>
      </c>
      <c r="S15" s="30" t="e">
        <f t="shared" si="9"/>
        <v>#N/A</v>
      </c>
      <c r="T15" s="29">
        <f t="shared" si="10"/>
        <v>0</v>
      </c>
    </row>
    <row r="16" spans="1:20" ht="14.7" hidden="1" customHeight="1" outlineLevel="1" x14ac:dyDescent="0.25">
      <c r="A16" s="31"/>
      <c r="B16" s="32"/>
      <c r="C16" s="33"/>
      <c r="D16" s="34"/>
      <c r="E16" s="35"/>
      <c r="F16" s="28" t="str">
        <f t="shared" si="0"/>
        <v/>
      </c>
      <c r="G16" s="28" t="str">
        <f t="shared" si="1"/>
        <v>..</v>
      </c>
      <c r="H16" s="28" t="str">
        <f t="shared" si="2"/>
        <v>...</v>
      </c>
      <c r="I16" s="28" t="str">
        <f t="shared" si="3"/>
        <v>.....</v>
      </c>
      <c r="J16" s="28" t="e">
        <f>IF($A16="combustibile legnoso",(18.75*(1-$B16)-2.44*$B16),VLOOKUP($I16,Parametri!$G$2:$M$22,4,0))</f>
        <v>#N/A</v>
      </c>
      <c r="K16" s="28" t="e">
        <f t="shared" si="4"/>
        <v>#N/A</v>
      </c>
      <c r="L16" s="28" t="e">
        <f>VLOOKUP($I16,Parametri!$G$2:$M$22,5,0)</f>
        <v>#N/A</v>
      </c>
      <c r="M16" s="28" t="e">
        <f t="shared" si="5"/>
        <v>#N/A</v>
      </c>
      <c r="N16" s="29">
        <f t="shared" si="6"/>
        <v>0</v>
      </c>
      <c r="O16" s="30" t="e">
        <f>VLOOKUP($I16,Parametri!$G$2:$M$22,6,0)</f>
        <v>#N/A</v>
      </c>
      <c r="P16" s="30" t="e">
        <f t="shared" si="7"/>
        <v>#N/A</v>
      </c>
      <c r="Q16" s="29">
        <f t="shared" si="8"/>
        <v>0</v>
      </c>
      <c r="R16" s="30" t="e">
        <f>VLOOKUP($I16,Parametri!$G$2:$M$22,7,0)</f>
        <v>#N/A</v>
      </c>
      <c r="S16" s="30" t="e">
        <f t="shared" si="9"/>
        <v>#N/A</v>
      </c>
      <c r="T16" s="29">
        <f t="shared" si="10"/>
        <v>0</v>
      </c>
    </row>
    <row r="17" spans="1:64" ht="14.7" hidden="1" customHeight="1" outlineLevel="1" x14ac:dyDescent="0.25">
      <c r="A17" s="31"/>
      <c r="B17" s="32"/>
      <c r="C17" s="33"/>
      <c r="D17" s="34"/>
      <c r="E17" s="35"/>
      <c r="F17" s="28" t="str">
        <f t="shared" si="0"/>
        <v/>
      </c>
      <c r="G17" s="28" t="str">
        <f t="shared" si="1"/>
        <v>..</v>
      </c>
      <c r="H17" s="28" t="str">
        <f t="shared" si="2"/>
        <v>...</v>
      </c>
      <c r="I17" s="28" t="str">
        <f t="shared" si="3"/>
        <v>.....</v>
      </c>
      <c r="J17" s="28" t="e">
        <f>IF($A17="combustibile legnoso",(18.75*(1-$B17)-2.44*$B17),VLOOKUP($I17,Parametri!$G$2:$M$22,4,0))</f>
        <v>#N/A</v>
      </c>
      <c r="K17" s="28" t="e">
        <f t="shared" si="4"/>
        <v>#N/A</v>
      </c>
      <c r="L17" s="28" t="e">
        <f>VLOOKUP($I17,Parametri!$G$2:$M$22,5,0)</f>
        <v>#N/A</v>
      </c>
      <c r="M17" s="28" t="e">
        <f t="shared" si="5"/>
        <v>#N/A</v>
      </c>
      <c r="N17" s="29">
        <f t="shared" si="6"/>
        <v>0</v>
      </c>
      <c r="O17" s="30" t="e">
        <f>VLOOKUP($I17,Parametri!$G$2:$M$22,6,0)</f>
        <v>#N/A</v>
      </c>
      <c r="P17" s="30" t="e">
        <f t="shared" si="7"/>
        <v>#N/A</v>
      </c>
      <c r="Q17" s="29">
        <f t="shared" si="8"/>
        <v>0</v>
      </c>
      <c r="R17" s="30" t="e">
        <f>VLOOKUP($I17,Parametri!$G$2:$M$22,7,0)</f>
        <v>#N/A</v>
      </c>
      <c r="S17" s="30" t="e">
        <f t="shared" si="9"/>
        <v>#N/A</v>
      </c>
      <c r="T17" s="29">
        <f t="shared" si="10"/>
        <v>0</v>
      </c>
    </row>
    <row r="18" spans="1:64" ht="14.7" hidden="1" customHeight="1" outlineLevel="1" x14ac:dyDescent="0.25">
      <c r="A18" s="31"/>
      <c r="B18" s="32"/>
      <c r="C18" s="33"/>
      <c r="D18" s="34"/>
      <c r="E18" s="35"/>
      <c r="F18" s="28" t="str">
        <f t="shared" si="0"/>
        <v/>
      </c>
      <c r="G18" s="28" t="str">
        <f t="shared" si="1"/>
        <v>..</v>
      </c>
      <c r="H18" s="28" t="str">
        <f t="shared" si="2"/>
        <v>...</v>
      </c>
      <c r="I18" s="28" t="str">
        <f t="shared" si="3"/>
        <v>.....</v>
      </c>
      <c r="J18" s="28" t="e">
        <f>IF($A18="combustibile legnoso",(18.75*(1-$B18)-2.44*$B18),VLOOKUP($I18,Parametri!$G$2:$M$22,4,0))</f>
        <v>#N/A</v>
      </c>
      <c r="K18" s="28" t="e">
        <f t="shared" si="4"/>
        <v>#N/A</v>
      </c>
      <c r="L18" s="28" t="e">
        <f>VLOOKUP($I18,Parametri!$G$2:$M$22,5,0)</f>
        <v>#N/A</v>
      </c>
      <c r="M18" s="28" t="e">
        <f t="shared" si="5"/>
        <v>#N/A</v>
      </c>
      <c r="N18" s="29">
        <f t="shared" si="6"/>
        <v>0</v>
      </c>
      <c r="O18" s="30" t="e">
        <f>VLOOKUP($I18,Parametri!$G$2:$M$22,6,0)</f>
        <v>#N/A</v>
      </c>
      <c r="P18" s="30" t="e">
        <f t="shared" si="7"/>
        <v>#N/A</v>
      </c>
      <c r="Q18" s="29">
        <f t="shared" si="8"/>
        <v>0</v>
      </c>
      <c r="R18" s="30" t="e">
        <f>VLOOKUP($I18,Parametri!$G$2:$M$22,7,0)</f>
        <v>#N/A</v>
      </c>
      <c r="S18" s="30" t="e">
        <f t="shared" si="9"/>
        <v>#N/A</v>
      </c>
      <c r="T18" s="29">
        <f t="shared" si="10"/>
        <v>0</v>
      </c>
    </row>
    <row r="19" spans="1:64" ht="14.7" hidden="1" customHeight="1" outlineLevel="1" x14ac:dyDescent="0.25">
      <c r="A19" s="31"/>
      <c r="B19" s="32"/>
      <c r="C19" s="33"/>
      <c r="D19" s="34"/>
      <c r="E19" s="35"/>
      <c r="F19" s="28" t="str">
        <f t="shared" si="0"/>
        <v/>
      </c>
      <c r="G19" s="28" t="str">
        <f t="shared" si="1"/>
        <v>..</v>
      </c>
      <c r="H19" s="28" t="str">
        <f t="shared" si="2"/>
        <v>...</v>
      </c>
      <c r="I19" s="28" t="str">
        <f t="shared" si="3"/>
        <v>.....</v>
      </c>
      <c r="J19" s="28" t="e">
        <f>IF($A19="combustibile legnoso",(18.75*(1-$B19)-2.44*$B19),VLOOKUP($I19,Parametri!$G$2:$M$22,4,0))</f>
        <v>#N/A</v>
      </c>
      <c r="K19" s="28" t="e">
        <f t="shared" si="4"/>
        <v>#N/A</v>
      </c>
      <c r="L19" s="28" t="e">
        <f>VLOOKUP($I19,Parametri!$G$2:$M$22,5,0)</f>
        <v>#N/A</v>
      </c>
      <c r="M19" s="28" t="e">
        <f t="shared" si="5"/>
        <v>#N/A</v>
      </c>
      <c r="N19" s="29">
        <f t="shared" si="6"/>
        <v>0</v>
      </c>
      <c r="O19" s="30" t="e">
        <f>VLOOKUP($I19,Parametri!$G$2:$M$22,6,0)</f>
        <v>#N/A</v>
      </c>
      <c r="P19" s="30" t="e">
        <f t="shared" si="7"/>
        <v>#N/A</v>
      </c>
      <c r="Q19" s="29">
        <f t="shared" si="8"/>
        <v>0</v>
      </c>
      <c r="R19" s="30" t="e">
        <f>VLOOKUP($I19,Parametri!$G$2:$M$22,7,0)</f>
        <v>#N/A</v>
      </c>
      <c r="S19" s="30" t="e">
        <f t="shared" si="9"/>
        <v>#N/A</v>
      </c>
      <c r="T19" s="29">
        <f t="shared" si="10"/>
        <v>0</v>
      </c>
    </row>
    <row r="20" spans="1:64" ht="14.7" hidden="1" customHeight="1" outlineLevel="1" x14ac:dyDescent="0.25">
      <c r="A20" s="31"/>
      <c r="B20" s="32"/>
      <c r="C20" s="33"/>
      <c r="D20" s="34"/>
      <c r="E20" s="35"/>
      <c r="F20" s="28" t="str">
        <f t="shared" si="0"/>
        <v/>
      </c>
      <c r="G20" s="28" t="str">
        <f t="shared" si="1"/>
        <v>..</v>
      </c>
      <c r="H20" s="28" t="str">
        <f t="shared" si="2"/>
        <v>...</v>
      </c>
      <c r="I20" s="28" t="str">
        <f t="shared" si="3"/>
        <v>.....</v>
      </c>
      <c r="J20" s="28" t="e">
        <f>IF($A20="combustibile legnoso",(18.75*(1-$B20)-2.44*$B20),VLOOKUP($I20,Parametri!$G$2:$M$22,4,0))</f>
        <v>#N/A</v>
      </c>
      <c r="K20" s="28" t="e">
        <f t="shared" si="4"/>
        <v>#N/A</v>
      </c>
      <c r="L20" s="28" t="e">
        <f>VLOOKUP($I20,Parametri!$G$2:$M$22,5,0)</f>
        <v>#N/A</v>
      </c>
      <c r="M20" s="28" t="e">
        <f t="shared" si="5"/>
        <v>#N/A</v>
      </c>
      <c r="N20" s="29">
        <f t="shared" si="6"/>
        <v>0</v>
      </c>
      <c r="O20" s="30" t="e">
        <f>VLOOKUP($I20,Parametri!$G$2:$M$22,6,0)</f>
        <v>#N/A</v>
      </c>
      <c r="P20" s="30" t="e">
        <f t="shared" si="7"/>
        <v>#N/A</v>
      </c>
      <c r="Q20" s="29">
        <f t="shared" si="8"/>
        <v>0</v>
      </c>
      <c r="R20" s="30" t="e">
        <f>VLOOKUP($I20,Parametri!$G$2:$M$22,7,0)</f>
        <v>#N/A</v>
      </c>
      <c r="S20" s="30" t="e">
        <f t="shared" si="9"/>
        <v>#N/A</v>
      </c>
      <c r="T20" s="29">
        <f t="shared" si="10"/>
        <v>0</v>
      </c>
    </row>
    <row r="21" spans="1:64" ht="14.7" hidden="1" customHeight="1" outlineLevel="1" x14ac:dyDescent="0.25">
      <c r="A21" s="31"/>
      <c r="B21" s="32"/>
      <c r="C21" s="33"/>
      <c r="D21" s="34"/>
      <c r="E21" s="35"/>
      <c r="F21" s="28" t="str">
        <f t="shared" si="0"/>
        <v/>
      </c>
      <c r="G21" s="28" t="str">
        <f t="shared" si="1"/>
        <v>..</v>
      </c>
      <c r="H21" s="28" t="str">
        <f t="shared" si="2"/>
        <v>...</v>
      </c>
      <c r="I21" s="28" t="str">
        <f t="shared" si="3"/>
        <v>.....</v>
      </c>
      <c r="J21" s="28" t="e">
        <f>IF($A21="combustibile legnoso",(18.75*(1-$B21)-2.44*$B21),VLOOKUP($I21,Parametri!$G$2:$M$22,4,0))</f>
        <v>#N/A</v>
      </c>
      <c r="K21" s="28" t="e">
        <f t="shared" si="4"/>
        <v>#N/A</v>
      </c>
      <c r="L21" s="28" t="e">
        <f>VLOOKUP($I21,Parametri!$G$2:$M$22,5,0)</f>
        <v>#N/A</v>
      </c>
      <c r="M21" s="28" t="e">
        <f t="shared" si="5"/>
        <v>#N/A</v>
      </c>
      <c r="N21" s="29">
        <f t="shared" si="6"/>
        <v>0</v>
      </c>
      <c r="O21" s="30" t="e">
        <f>VLOOKUP($I21,Parametri!$G$2:$M$22,6,0)</f>
        <v>#N/A</v>
      </c>
      <c r="P21" s="30" t="e">
        <f t="shared" si="7"/>
        <v>#N/A</v>
      </c>
      <c r="Q21" s="29">
        <f t="shared" si="8"/>
        <v>0</v>
      </c>
      <c r="R21" s="30" t="e">
        <f>VLOOKUP($I21,Parametri!$G$2:$M$22,7,0)</f>
        <v>#N/A</v>
      </c>
      <c r="S21" s="30" t="e">
        <f t="shared" si="9"/>
        <v>#N/A</v>
      </c>
      <c r="T21" s="29">
        <f t="shared" si="10"/>
        <v>0</v>
      </c>
    </row>
    <row r="22" spans="1:64" ht="14.7" hidden="1" customHeight="1" outlineLevel="1" x14ac:dyDescent="0.25">
      <c r="A22" s="31"/>
      <c r="B22" s="32"/>
      <c r="C22" s="33"/>
      <c r="D22" s="34"/>
      <c r="E22" s="35"/>
      <c r="F22" s="28" t="str">
        <f t="shared" si="0"/>
        <v/>
      </c>
      <c r="G22" s="28" t="str">
        <f t="shared" si="1"/>
        <v>..</v>
      </c>
      <c r="H22" s="28" t="str">
        <f t="shared" si="2"/>
        <v>...</v>
      </c>
      <c r="I22" s="28" t="str">
        <f t="shared" si="3"/>
        <v>.....</v>
      </c>
      <c r="J22" s="28" t="e">
        <f>IF($A22="combustibile legnoso",(18.75*(1-$B22)-2.44*$B22),VLOOKUP($I22,Parametri!$G$2:$M$22,4,0))</f>
        <v>#N/A</v>
      </c>
      <c r="K22" s="28" t="e">
        <f t="shared" si="4"/>
        <v>#N/A</v>
      </c>
      <c r="L22" s="28" t="e">
        <f>VLOOKUP($I22,Parametri!$G$2:$M$22,5,0)</f>
        <v>#N/A</v>
      </c>
      <c r="M22" s="28" t="e">
        <f t="shared" si="5"/>
        <v>#N/A</v>
      </c>
      <c r="N22" s="29">
        <f t="shared" si="6"/>
        <v>0</v>
      </c>
      <c r="O22" s="30" t="e">
        <f>VLOOKUP($I22,Parametri!$G$2:$M$22,6,0)</f>
        <v>#N/A</v>
      </c>
      <c r="P22" s="30" t="e">
        <f t="shared" si="7"/>
        <v>#N/A</v>
      </c>
      <c r="Q22" s="29">
        <f t="shared" si="8"/>
        <v>0</v>
      </c>
      <c r="R22" s="30" t="e">
        <f>VLOOKUP($I22,Parametri!$G$2:$M$22,7,0)</f>
        <v>#N/A</v>
      </c>
      <c r="S22" s="30" t="e">
        <f t="shared" si="9"/>
        <v>#N/A</v>
      </c>
      <c r="T22" s="29">
        <f t="shared" si="10"/>
        <v>0</v>
      </c>
    </row>
    <row r="23" spans="1:64" ht="14.7" hidden="1" customHeight="1" outlineLevel="1" x14ac:dyDescent="0.25">
      <c r="A23" s="31"/>
      <c r="B23" s="32"/>
      <c r="C23" s="33"/>
      <c r="D23" s="34"/>
      <c r="E23" s="35"/>
      <c r="F23" s="28" t="str">
        <f t="shared" si="0"/>
        <v/>
      </c>
      <c r="G23" s="28" t="str">
        <f t="shared" si="1"/>
        <v>..</v>
      </c>
      <c r="H23" s="28" t="str">
        <f t="shared" si="2"/>
        <v>...</v>
      </c>
      <c r="I23" s="28" t="str">
        <f t="shared" si="3"/>
        <v>.....</v>
      </c>
      <c r="J23" s="28" t="e">
        <f>IF($A23="combustibile legnoso",(18.75*(1-$B23)-2.44*$B23),VLOOKUP($I23,Parametri!$G$2:$M$22,4,0))</f>
        <v>#N/A</v>
      </c>
      <c r="K23" s="28" t="e">
        <f t="shared" si="4"/>
        <v>#N/A</v>
      </c>
      <c r="L23" s="28" t="e">
        <f>VLOOKUP($I23,Parametri!$G$2:$M$22,5,0)</f>
        <v>#N/A</v>
      </c>
      <c r="M23" s="28" t="e">
        <f t="shared" si="5"/>
        <v>#N/A</v>
      </c>
      <c r="N23" s="29">
        <f t="shared" si="6"/>
        <v>0</v>
      </c>
      <c r="O23" s="30" t="e">
        <f>VLOOKUP($I23,Parametri!$G$2:$M$22,6,0)</f>
        <v>#N/A</v>
      </c>
      <c r="P23" s="30" t="e">
        <f t="shared" si="7"/>
        <v>#N/A</v>
      </c>
      <c r="Q23" s="29">
        <f t="shared" si="8"/>
        <v>0</v>
      </c>
      <c r="R23" s="30" t="e">
        <f>VLOOKUP($I23,Parametri!$G$2:$M$22,7,0)</f>
        <v>#N/A</v>
      </c>
      <c r="S23" s="30" t="e">
        <f t="shared" si="9"/>
        <v>#N/A</v>
      </c>
      <c r="T23" s="29">
        <f t="shared" si="10"/>
        <v>0</v>
      </c>
    </row>
    <row r="24" spans="1:64" ht="14.7" hidden="1" customHeight="1" outlineLevel="1" x14ac:dyDescent="0.25">
      <c r="A24" s="31"/>
      <c r="B24" s="32"/>
      <c r="C24" s="33"/>
      <c r="D24" s="34"/>
      <c r="E24" s="35"/>
      <c r="F24" s="28" t="str">
        <f t="shared" si="0"/>
        <v/>
      </c>
      <c r="G24" s="28" t="str">
        <f t="shared" si="1"/>
        <v>..</v>
      </c>
      <c r="H24" s="28" t="str">
        <f t="shared" si="2"/>
        <v>...</v>
      </c>
      <c r="I24" s="28" t="str">
        <f t="shared" si="3"/>
        <v>.....</v>
      </c>
      <c r="J24" s="28" t="e">
        <f>IF($A24="combustibile legnoso",(18.75*(1-$B24)-2.44*$B24),VLOOKUP($I24,Parametri!$G$2:$M$22,4,0))</f>
        <v>#N/A</v>
      </c>
      <c r="K24" s="28" t="e">
        <f t="shared" si="4"/>
        <v>#N/A</v>
      </c>
      <c r="L24" s="28" t="e">
        <f>VLOOKUP($I24,Parametri!$G$2:$M$22,5,0)</f>
        <v>#N/A</v>
      </c>
      <c r="M24" s="28" t="e">
        <f t="shared" si="5"/>
        <v>#N/A</v>
      </c>
      <c r="N24" s="29">
        <f t="shared" si="6"/>
        <v>0</v>
      </c>
      <c r="O24" s="30" t="e">
        <f>VLOOKUP($I24,Parametri!$G$2:$M$22,6,0)</f>
        <v>#N/A</v>
      </c>
      <c r="P24" s="30" t="e">
        <f t="shared" si="7"/>
        <v>#N/A</v>
      </c>
      <c r="Q24" s="29">
        <f t="shared" si="8"/>
        <v>0</v>
      </c>
      <c r="R24" s="30" t="e">
        <f>VLOOKUP($I24,Parametri!$G$2:$M$22,7,0)</f>
        <v>#N/A</v>
      </c>
      <c r="S24" s="30" t="e">
        <f t="shared" si="9"/>
        <v>#N/A</v>
      </c>
      <c r="T24" s="29">
        <f t="shared" si="10"/>
        <v>0</v>
      </c>
    </row>
    <row r="25" spans="1:64" ht="14.7" hidden="1" customHeight="1" outlineLevel="1" x14ac:dyDescent="0.25">
      <c r="A25" s="31"/>
      <c r="B25" s="32"/>
      <c r="C25" s="33"/>
      <c r="D25" s="34"/>
      <c r="E25" s="35"/>
      <c r="F25" s="28" t="str">
        <f t="shared" si="0"/>
        <v/>
      </c>
      <c r="G25" s="28" t="str">
        <f t="shared" si="1"/>
        <v>..</v>
      </c>
      <c r="H25" s="28" t="str">
        <f t="shared" si="2"/>
        <v>...</v>
      </c>
      <c r="I25" s="28" t="str">
        <f t="shared" si="3"/>
        <v>.....</v>
      </c>
      <c r="J25" s="28" t="e">
        <f>IF($A25="combustibile legnoso",(18.75*(1-$B25)-2.44*$B25),VLOOKUP($I25,Parametri!$G$2:$M$22,4,0))</f>
        <v>#N/A</v>
      </c>
      <c r="K25" s="28" t="e">
        <f t="shared" si="4"/>
        <v>#N/A</v>
      </c>
      <c r="L25" s="28" t="e">
        <f>VLOOKUP($I25,Parametri!$G$2:$M$22,5,0)</f>
        <v>#N/A</v>
      </c>
      <c r="M25" s="28" t="e">
        <f t="shared" si="5"/>
        <v>#N/A</v>
      </c>
      <c r="N25" s="29">
        <f t="shared" si="6"/>
        <v>0</v>
      </c>
      <c r="O25" s="30" t="e">
        <f>VLOOKUP($I25,Parametri!$G$2:$M$22,6,0)</f>
        <v>#N/A</v>
      </c>
      <c r="P25" s="30" t="e">
        <f t="shared" si="7"/>
        <v>#N/A</v>
      </c>
      <c r="Q25" s="29">
        <f t="shared" si="8"/>
        <v>0</v>
      </c>
      <c r="R25" s="30" t="e">
        <f>VLOOKUP($I25,Parametri!$G$2:$M$22,7,0)</f>
        <v>#N/A</v>
      </c>
      <c r="S25" s="30" t="e">
        <f t="shared" si="9"/>
        <v>#N/A</v>
      </c>
      <c r="T25" s="29">
        <f t="shared" si="10"/>
        <v>0</v>
      </c>
    </row>
    <row r="26" spans="1:64" ht="14.7" customHeight="1" collapsed="1" x14ac:dyDescent="0.25">
      <c r="N26" s="11"/>
      <c r="Q26" s="11"/>
    </row>
    <row r="27" spans="1:64" ht="22.65" customHeight="1" x14ac:dyDescent="0.25">
      <c r="A27" s="15" t="s">
        <v>30</v>
      </c>
      <c r="B27" s="36"/>
      <c r="C27" s="36"/>
      <c r="D27" s="36"/>
      <c r="E27" s="17" t="s">
        <v>31</v>
      </c>
      <c r="F27" s="37"/>
      <c r="G27" s="37"/>
      <c r="H27" s="37"/>
      <c r="I27" s="37"/>
      <c r="J27" s="37"/>
      <c r="K27" s="37"/>
      <c r="L27" s="37"/>
      <c r="M27" s="37"/>
      <c r="N27" s="38"/>
      <c r="O27" s="36"/>
      <c r="P27" s="36"/>
      <c r="Q27" s="38"/>
      <c r="R27" s="36"/>
      <c r="S27" s="36"/>
      <c r="T27" s="38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</row>
    <row r="28" spans="1:64" s="40" customFormat="1" ht="14.7" customHeight="1" x14ac:dyDescent="0.25">
      <c r="A28" s="23" t="s">
        <v>32</v>
      </c>
      <c r="B28" s="39" t="s">
        <v>91</v>
      </c>
      <c r="C28" s="39" t="str">
        <f>IF($A28="energia elettrica","rete elettrica","")</f>
        <v>rete elettrica</v>
      </c>
      <c r="D28" s="39" t="str">
        <f>IF($A28="energia elettrica","kWh","")</f>
        <v>kWh</v>
      </c>
      <c r="E28" s="27">
        <v>1</v>
      </c>
      <c r="F28" s="28" t="str">
        <f>IF((LEN($A28)-LEN(SUBSTITUTE($A28," ",""))+1)&lt;2,MID($A28,1,3),MID($A28,1,1)&amp;MID($A28,FIND(" ",$A28)+1,2))</f>
        <v>eel</v>
      </c>
      <c r="G28" s="28" t="str">
        <f>MID($C28,1,3)&amp;IFERROR(IFERROR(MID($C28,FIND("con",$C28)+4,2),MID($C28,FIND("per",$C28)+4,2)),"..")</f>
        <v>ret..</v>
      </c>
      <c r="H28" s="28" t="str">
        <f>MID($D28&amp;"...",1,3)</f>
        <v>kWh</v>
      </c>
      <c r="I28" s="28" t="str">
        <f>_xlfn.CONCAT($F28:$H28)</f>
        <v>eelret..kWh</v>
      </c>
      <c r="J28" s="28">
        <f>VLOOKUP($I28,Parametri!$G$2:$M$22,4,0)</f>
        <v>3.6000000000000003E-3</v>
      </c>
      <c r="K28" s="28">
        <f>E28*J28</f>
        <v>3.6000000000000003E-3</v>
      </c>
      <c r="L28" s="28">
        <f>VLOOKUP($I28,Parametri!$G$2:$M$22,5,0)</f>
        <v>98.15</v>
      </c>
      <c r="M28" s="28">
        <f>K28*L28</f>
        <v>0.35334000000000004</v>
      </c>
      <c r="N28" s="29">
        <f>IF($E28=0,0,IFERROR($M28/1000,"ERRORE"))</f>
        <v>3.5334000000000006E-4</v>
      </c>
      <c r="O28" s="30">
        <f>VLOOKUP($I28,Parametri!$G$2:$M$22,6,0)</f>
        <v>2.25</v>
      </c>
      <c r="P28" s="30">
        <f>K28*O28</f>
        <v>8.1000000000000013E-3</v>
      </c>
      <c r="Q28" s="29">
        <f>IF($E28=0,0,IFERROR($P28/1000,"ERRORE"))</f>
        <v>8.1000000000000021E-6</v>
      </c>
      <c r="R28" s="30">
        <f>VLOOKUP($I28,Parametri!$G$2:$M$22,7,0)</f>
        <v>120.33333333</v>
      </c>
      <c r="S28" s="30">
        <f>K28*R28</f>
        <v>0.43319999998800007</v>
      </c>
      <c r="T28" s="29">
        <f>IF($E28=0,0,IFERROR($S28/1000,"ERRORE"))</f>
        <v>4.3319999998800006E-4</v>
      </c>
    </row>
    <row r="29" spans="1:64" ht="14.7" customHeight="1" x14ac:dyDescent="0.25">
      <c r="A29" s="23"/>
      <c r="B29" s="39"/>
      <c r="C29" s="39" t="str">
        <f>IF($A29="energia elettrica","rete elettrica","")</f>
        <v/>
      </c>
      <c r="D29" s="39" t="str">
        <f>IF($A29="energia elettrica","kWh","")</f>
        <v/>
      </c>
      <c r="E29" s="27"/>
      <c r="F29" s="28" t="str">
        <f>IF((LEN($A29)-LEN(SUBSTITUTE($A29," ",""))+1)&lt;2,MID($A29,1,3),MID($A29,1,1)&amp;MID($A29,FIND(" ",$A29)+1,2))</f>
        <v/>
      </c>
      <c r="G29" s="28" t="str">
        <f>MID($C29,1,3)&amp;IFERROR(IFERROR(MID($C29,FIND("con",$C29)+4,2),MID($C29,FIND("per",$C29)+4,2)),"..")</f>
        <v>..</v>
      </c>
      <c r="H29" s="28" t="str">
        <f>MID($D29&amp;"...",1,3)</f>
        <v>...</v>
      </c>
      <c r="I29" s="28" t="str">
        <f>_xlfn.CONCAT($F29:$H29)</f>
        <v>.....</v>
      </c>
      <c r="J29" s="28" t="e">
        <f>VLOOKUP($I29,Parametri!$G$2:$M$22,4,0)</f>
        <v>#N/A</v>
      </c>
      <c r="K29" s="28" t="e">
        <f>E29*J29</f>
        <v>#N/A</v>
      </c>
      <c r="L29" s="28" t="e">
        <f>VLOOKUP($I29,Parametri!$G$2:$M$22,5,0)</f>
        <v>#N/A</v>
      </c>
      <c r="M29" s="28" t="e">
        <f>K29*L29</f>
        <v>#N/A</v>
      </c>
      <c r="N29" s="29">
        <f>IF($E29=0,0,IFERROR($M29/1000,"ERRORE"))</f>
        <v>0</v>
      </c>
      <c r="O29" s="30" t="e">
        <f>VLOOKUP($I29,Parametri!$G$2:$M$22,6,0)</f>
        <v>#N/A</v>
      </c>
      <c r="P29" s="30" t="e">
        <f>K29*O29</f>
        <v>#N/A</v>
      </c>
      <c r="Q29" s="29">
        <f>IF($E29=0,0,IFERROR($P29/1000,"ERRORE"))</f>
        <v>0</v>
      </c>
      <c r="R29" s="30" t="e">
        <f>VLOOKUP($I29,Parametri!$G$2:$M$22,7,0)</f>
        <v>#N/A</v>
      </c>
      <c r="S29" s="30" t="e">
        <f>K29*R29</f>
        <v>#N/A</v>
      </c>
      <c r="T29" s="29">
        <f>IF($E29=0,0,IFERROR($S29/1000,"ERRORE"))</f>
        <v>0</v>
      </c>
    </row>
    <row r="30" spans="1:64" s="40" customFormat="1" ht="14.7" customHeight="1" x14ac:dyDescent="0.25">
      <c r="A30" s="23"/>
      <c r="B30" s="39"/>
      <c r="C30" s="39" t="str">
        <f>IF($A30="energia elettrica","rete elettrica","")</f>
        <v/>
      </c>
      <c r="D30" s="39" t="str">
        <f>IF($A30="energia elettrica","kWh","")</f>
        <v/>
      </c>
      <c r="E30" s="27"/>
      <c r="F30" s="28" t="str">
        <f>IF((LEN($A30)-LEN(SUBSTITUTE($A30," ",""))+1)&lt;2,MID($A30,1,3),MID($A30,1,1)&amp;MID($A30,FIND(" ",$A30)+1,2))</f>
        <v/>
      </c>
      <c r="G30" s="28" t="str">
        <f>MID($C30,1,3)&amp;IFERROR(IFERROR(MID($C30,FIND("con",$C30)+4,2),MID($C30,FIND("per",$C30)+4,2)),"..")</f>
        <v>..</v>
      </c>
      <c r="H30" s="28" t="str">
        <f>MID($D30&amp;"...",1,3)</f>
        <v>...</v>
      </c>
      <c r="I30" s="28" t="str">
        <f>_xlfn.CONCAT($F30:$H30)</f>
        <v>.....</v>
      </c>
      <c r="J30" s="28" t="e">
        <f>VLOOKUP($I30,Parametri!$G$2:$M$22,4,0)</f>
        <v>#N/A</v>
      </c>
      <c r="K30" s="28" t="e">
        <f>E30*J30</f>
        <v>#N/A</v>
      </c>
      <c r="L30" s="28" t="e">
        <f>VLOOKUP($I30,Parametri!$G$2:$M$22,5,0)</f>
        <v>#N/A</v>
      </c>
      <c r="M30" s="28" t="e">
        <f>K30*L30</f>
        <v>#N/A</v>
      </c>
      <c r="N30" s="29">
        <f>IF($E30=0,0,IFERROR($M30/1000,"ERRORE"))</f>
        <v>0</v>
      </c>
      <c r="O30" s="30" t="e">
        <f>VLOOKUP($I30,Parametri!$G$2:$M$22,6,0)</f>
        <v>#N/A</v>
      </c>
      <c r="P30" s="30" t="e">
        <f>K30*O30</f>
        <v>#N/A</v>
      </c>
      <c r="Q30" s="29">
        <f>IF($E30=0,0,IFERROR($P30/1000,"ERRORE"))</f>
        <v>0</v>
      </c>
      <c r="R30" s="30" t="e">
        <f>VLOOKUP($I30,Parametri!$G$2:$M$22,7,0)</f>
        <v>#N/A</v>
      </c>
      <c r="S30" s="30" t="e">
        <f>K30*R30</f>
        <v>#N/A</v>
      </c>
      <c r="T30" s="29">
        <f>IF($E30=0,0,IFERROR($S30/1000,"ERRORE"))</f>
        <v>0</v>
      </c>
    </row>
    <row r="31" spans="1:64" ht="14.7" customHeight="1" x14ac:dyDescent="0.25">
      <c r="A31" s="23"/>
      <c r="B31" s="39"/>
      <c r="C31" s="39" t="str">
        <f>IF($A31="energia elettrica","rete elettrica","")</f>
        <v/>
      </c>
      <c r="D31" s="39" t="str">
        <f>IF($A31="energia elettrica","kWh","")</f>
        <v/>
      </c>
      <c r="E31" s="27"/>
      <c r="F31" s="28" t="str">
        <f>IF((LEN($A31)-LEN(SUBSTITUTE($A31," ",""))+1)&lt;2,MID($A31,1,3),MID($A31,1,1)&amp;MID($A31,FIND(" ",$A31)+1,2))</f>
        <v/>
      </c>
      <c r="G31" s="28" t="str">
        <f>MID($C31,1,3)&amp;IFERROR(IFERROR(MID($C31,FIND("con",$C31)+4,2),MID($C31,FIND("per",$C31)+4,2)),"..")</f>
        <v>..</v>
      </c>
      <c r="H31" s="28" t="str">
        <f>MID($D31&amp;"...",1,3)</f>
        <v>...</v>
      </c>
      <c r="I31" s="28" t="str">
        <f>_xlfn.CONCAT($F31:$H31)</f>
        <v>.....</v>
      </c>
      <c r="J31" s="28" t="e">
        <f>VLOOKUP($I31,Parametri!$G$2:$M$22,4,0)</f>
        <v>#N/A</v>
      </c>
      <c r="K31" s="28" t="e">
        <f>E31*J31</f>
        <v>#N/A</v>
      </c>
      <c r="L31" s="28" t="e">
        <f>VLOOKUP($I31,Parametri!$G$2:$M$22,5,0)</f>
        <v>#N/A</v>
      </c>
      <c r="M31" s="28" t="e">
        <f>K31*L31</f>
        <v>#N/A</v>
      </c>
      <c r="N31" s="29">
        <f>IF($E31=0,0,IFERROR($M31/1000,"ERRORE"))</f>
        <v>0</v>
      </c>
      <c r="O31" s="30" t="e">
        <f>VLOOKUP($I31,Parametri!$G$2:$M$22,6,0)</f>
        <v>#N/A</v>
      </c>
      <c r="P31" s="30" t="e">
        <f>K31*O31</f>
        <v>#N/A</v>
      </c>
      <c r="Q31" s="29">
        <f>IF($E31=0,0,IFERROR($P31/1000,"ERRORE"))</f>
        <v>0</v>
      </c>
      <c r="R31" s="30" t="e">
        <f>VLOOKUP($I31,Parametri!$G$2:$M$22,7,0)</f>
        <v>#N/A</v>
      </c>
      <c r="S31" s="30" t="e">
        <f>K31*R31</f>
        <v>#N/A</v>
      </c>
      <c r="T31" s="29">
        <f>IF($E31=0,0,IFERROR($S31/1000,"ERRORE"))</f>
        <v>0</v>
      </c>
    </row>
    <row r="32" spans="1:64" s="40" customFormat="1" ht="14.7" customHeight="1" x14ac:dyDescent="0.25">
      <c r="A32" s="23"/>
      <c r="B32" s="39"/>
      <c r="C32" s="39" t="str">
        <f>IF($A32="energia elettrica","rete elettrica","")</f>
        <v/>
      </c>
      <c r="D32" s="39" t="str">
        <f>IF($A32="energia elettrica","kWh","")</f>
        <v/>
      </c>
      <c r="E32" s="27"/>
      <c r="F32" s="28" t="str">
        <f>IF((LEN($A32)-LEN(SUBSTITUTE($A32," ",""))+1)&lt;2,MID($A32,1,3),MID($A32,1,1)&amp;MID($A32,FIND(" ",$A32)+1,2))</f>
        <v/>
      </c>
      <c r="G32" s="28" t="str">
        <f>MID($C32,1,3)&amp;IFERROR(IFERROR(MID($C32,FIND("con",$C32)+4,2),MID($C32,FIND("per",$C32)+4,2)),"..")</f>
        <v>..</v>
      </c>
      <c r="H32" s="28" t="str">
        <f>MID($D32&amp;"...",1,3)</f>
        <v>...</v>
      </c>
      <c r="I32" s="28" t="str">
        <f>_xlfn.CONCAT($F32:$H32)</f>
        <v>.....</v>
      </c>
      <c r="J32" s="28" t="e">
        <f>VLOOKUP($I32,Parametri!$G$2:$M$22,4,0)</f>
        <v>#N/A</v>
      </c>
      <c r="K32" s="28" t="e">
        <f>E32*J32</f>
        <v>#N/A</v>
      </c>
      <c r="L32" s="28" t="e">
        <f>VLOOKUP($I32,Parametri!$G$2:$M$22,5,0)</f>
        <v>#N/A</v>
      </c>
      <c r="M32" s="28" t="e">
        <f>K32*L32</f>
        <v>#N/A</v>
      </c>
      <c r="N32" s="29">
        <f>IF($E32=0,0,IFERROR($M32/1000,"ERRORE"))</f>
        <v>0</v>
      </c>
      <c r="O32" s="30" t="e">
        <f>VLOOKUP($I32,Parametri!$G$2:$M$22,6,0)</f>
        <v>#N/A</v>
      </c>
      <c r="P32" s="30" t="e">
        <f>K32*O32</f>
        <v>#N/A</v>
      </c>
      <c r="Q32" s="29">
        <f>IF($E32=0,0,IFERROR($P32/1000,"ERRORE"))</f>
        <v>0</v>
      </c>
      <c r="R32" s="30" t="e">
        <f>VLOOKUP($I32,Parametri!$G$2:$M$22,7,0)</f>
        <v>#N/A</v>
      </c>
      <c r="S32" s="30" t="e">
        <f>K32*R32</f>
        <v>#N/A</v>
      </c>
      <c r="T32" s="29">
        <f>IF($E32=0,0,IFERROR($S32/1000,"ERRORE"))</f>
        <v>0</v>
      </c>
    </row>
  </sheetData>
  <sheetProtection sheet="1" objects="1" scenarios="1" selectLockedCells="1"/>
  <mergeCells count="2">
    <mergeCell ref="B1:E1"/>
    <mergeCell ref="A2:E2"/>
  </mergeCells>
  <dataValidations count="3">
    <dataValidation type="decimal" allowBlank="1" showErrorMessage="1" sqref="B6:B25" xr:uid="{00000000-0002-0000-0300-000001000000}">
      <formula1>0.1</formula1>
      <formula2>0.9</formula2>
    </dataValidation>
    <dataValidation type="whole" operator="greaterThan" allowBlank="1" showErrorMessage="1" sqref="E6:E25 E28:E32" xr:uid="{00000000-0002-0000-0300-000004000000}">
      <formula1>0</formula1>
      <formula2>0</formula2>
    </dataValidation>
    <dataValidation operator="equal" allowBlank="1" showErrorMessage="1" sqref="B28:D32" xr:uid="{00000000-0002-0000-0300-000006000000}">
      <formula1>0</formula1>
      <formula2>0</formula2>
    </dataValidation>
  </dataValidations>
  <pageMargins left="0.78749999999999998" right="0.78749999999999998" top="0.78749999999999998" bottom="0.78749999999999998" header="0.51180555555555496" footer="0.51180555555555496"/>
  <pageSetup orientation="portrait" useFirstPageNumber="1" horizontalDpi="300" verticalDpi="300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operator="equal" allowBlank="1" showErrorMessage="1" xr:uid="{00000000-0002-0000-0300-000000000000}">
          <x14:formula1>
            <xm:f>Dati!$A$2:$A$12</xm:f>
          </x14:formula1>
          <x14:formula2>
            <xm:f>0</xm:f>
          </x14:formula2>
          <xm:sqref>A6:A25</xm:sqref>
        </x14:dataValidation>
        <x14:dataValidation type="list" operator="equal" allowBlank="1" showErrorMessage="1" xr:uid="{00000000-0002-0000-0300-000002000000}">
          <x14:formula1>
            <xm:f>Dati!$B$2:$B$8</xm:f>
          </x14:formula1>
          <x14:formula2>
            <xm:f>0</xm:f>
          </x14:formula2>
          <xm:sqref>C6:C25</xm:sqref>
        </x14:dataValidation>
        <x14:dataValidation type="list" operator="equal" allowBlank="1" showErrorMessage="1" xr:uid="{00000000-0002-0000-0300-000003000000}">
          <x14:formula1>
            <xm:f>Dati!$C$2:$C$6</xm:f>
          </x14:formula1>
          <x14:formula2>
            <xm:f>0</xm:f>
          </x14:formula2>
          <xm:sqref>D6:D25</xm:sqref>
        </x14:dataValidation>
        <x14:dataValidation type="list" operator="equal" allowBlank="1" showErrorMessage="1" xr:uid="{00000000-0002-0000-0300-000005000000}">
          <x14:formula1>
            <xm:f>Dati!$A$13:$A$14</xm:f>
          </x14:formula1>
          <x14:formula2>
            <xm:f>0</xm:f>
          </x14:formula2>
          <xm:sqref>A28:A32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7BC65"/>
  </sheetPr>
  <dimension ref="A1:AMK32"/>
  <sheetViews>
    <sheetView topLeftCell="A6" zoomScaleNormal="100" zoomScalePageLayoutView="60" workbookViewId="0">
      <selection activeCell="E29" sqref="E29"/>
    </sheetView>
  </sheetViews>
  <sheetFormatPr defaultRowHeight="13.2" zeroHeight="1" outlineLevelRow="1" x14ac:dyDescent="0.25"/>
  <cols>
    <col min="1" max="1" width="30" customWidth="1"/>
    <col min="2" max="2" width="18.21875" customWidth="1"/>
    <col min="3" max="3" width="37.6640625" customWidth="1"/>
    <col min="4" max="4" width="5.109375" customWidth="1"/>
    <col min="5" max="5" width="20.44140625" customWidth="1"/>
    <col min="6" max="6" width="14.44140625" hidden="1" customWidth="1"/>
    <col min="7" max="7" width="12.77734375" hidden="1" customWidth="1"/>
    <col min="8" max="8" width="11.5546875" hidden="1"/>
    <col min="9" max="9" width="12.109375" hidden="1" customWidth="1"/>
    <col min="10" max="10" width="18.5546875" hidden="1" customWidth="1"/>
    <col min="11" max="11" width="14.44140625" hidden="1" customWidth="1"/>
    <col min="12" max="13" width="11.44140625" hidden="1"/>
    <col min="14" max="14" width="16.77734375" customWidth="1"/>
    <col min="15" max="16" width="11.44140625" hidden="1"/>
    <col min="17" max="17" width="17.44140625" customWidth="1"/>
    <col min="18" max="19" width="11.44140625" hidden="1"/>
    <col min="20" max="20" width="16.5546875" style="11" customWidth="1"/>
    <col min="21" max="1023" width="11.44140625" hidden="1"/>
    <col min="1024" max="1025" width="11.5546875" hidden="1"/>
  </cols>
  <sheetData>
    <row r="1" spans="1:20" ht="67.8" customHeight="1" x14ac:dyDescent="0.25">
      <c r="A1" s="12"/>
      <c r="B1" s="83" t="s">
        <v>9</v>
      </c>
      <c r="C1" s="83"/>
      <c r="D1" s="83"/>
      <c r="E1" s="83"/>
      <c r="F1" s="14"/>
      <c r="G1" s="14"/>
      <c r="H1" s="14"/>
      <c r="I1" s="14"/>
      <c r="J1" s="14"/>
      <c r="K1" s="14"/>
      <c r="L1" s="14"/>
      <c r="M1" s="14"/>
      <c r="N1" s="12"/>
      <c r="O1" s="14"/>
      <c r="P1" s="14"/>
      <c r="Q1" s="12"/>
      <c r="R1" s="14"/>
      <c r="S1" s="14"/>
      <c r="T1" s="12"/>
    </row>
    <row r="2" spans="1:20" ht="50.85" customHeight="1" x14ac:dyDescent="0.25">
      <c r="A2" s="84" t="s">
        <v>33</v>
      </c>
      <c r="B2" s="84"/>
      <c r="C2" s="84"/>
      <c r="D2" s="84"/>
      <c r="E2" s="84"/>
      <c r="F2" s="14"/>
      <c r="G2" s="14"/>
      <c r="H2" s="14"/>
      <c r="I2" s="14"/>
      <c r="J2" s="14"/>
      <c r="K2" s="14"/>
      <c r="L2" s="14"/>
      <c r="M2" s="14"/>
      <c r="N2" s="12"/>
      <c r="O2" s="14"/>
      <c r="P2" s="14"/>
      <c r="Q2" s="12"/>
      <c r="R2" s="14"/>
      <c r="S2" s="14"/>
      <c r="T2" s="12"/>
    </row>
    <row r="3" spans="1:20" ht="14.7" customHeight="1" x14ac:dyDescent="0.25">
      <c r="A3" s="12"/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4"/>
      <c r="N3" s="12"/>
      <c r="O3" s="14"/>
      <c r="P3" s="14"/>
      <c r="Q3" s="12"/>
      <c r="R3" s="14"/>
      <c r="S3" s="14"/>
      <c r="T3" s="12"/>
    </row>
    <row r="4" spans="1:20" ht="22.65" customHeight="1" x14ac:dyDescent="0.25">
      <c r="A4" s="15" t="s">
        <v>11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4"/>
      <c r="N4" s="12"/>
      <c r="O4" s="14"/>
      <c r="P4" s="14"/>
      <c r="Q4" s="12"/>
      <c r="R4" s="14"/>
      <c r="S4" s="14"/>
      <c r="T4" s="12"/>
    </row>
    <row r="5" spans="1:20" s="22" customFormat="1" ht="24" customHeight="1" x14ac:dyDescent="0.25">
      <c r="A5" s="16" t="s">
        <v>12</v>
      </c>
      <c r="B5" s="17" t="s">
        <v>13</v>
      </c>
      <c r="C5" s="16" t="s">
        <v>14</v>
      </c>
      <c r="D5" s="16" t="s">
        <v>15</v>
      </c>
      <c r="E5" s="16" t="s">
        <v>16</v>
      </c>
      <c r="F5" s="41" t="s">
        <v>17</v>
      </c>
      <c r="G5" s="41" t="s">
        <v>18</v>
      </c>
      <c r="H5" s="41" t="s">
        <v>19</v>
      </c>
      <c r="I5" s="21" t="s">
        <v>20</v>
      </c>
      <c r="J5" s="21" t="s">
        <v>21</v>
      </c>
      <c r="K5" s="21" t="s">
        <v>22</v>
      </c>
      <c r="L5" s="21" t="s">
        <v>23</v>
      </c>
      <c r="M5" s="21" t="s">
        <v>24</v>
      </c>
      <c r="N5" s="20" t="s">
        <v>25</v>
      </c>
      <c r="O5" s="21" t="s">
        <v>26</v>
      </c>
      <c r="P5" s="21" t="s">
        <v>24</v>
      </c>
      <c r="Q5" s="20" t="s">
        <v>27</v>
      </c>
      <c r="R5" s="21" t="s">
        <v>28</v>
      </c>
      <c r="S5" s="21" t="s">
        <v>24</v>
      </c>
      <c r="T5" s="20" t="s">
        <v>29</v>
      </c>
    </row>
    <row r="6" spans="1:20" ht="14.7" customHeight="1" x14ac:dyDescent="0.25">
      <c r="A6" s="23"/>
      <c r="B6" s="24"/>
      <c r="C6" s="25"/>
      <c r="D6" s="26"/>
      <c r="E6" s="27"/>
      <c r="F6" s="30" t="str">
        <f t="shared" ref="F6:F25" si="0">IF((LEN($A6)-LEN(SUBSTITUTE($A6," ",""))+1)&lt;2,MID($A6,1,3),MID($A6,1,1)&amp;MID($A6,FIND(" ",$A6)+1,2))</f>
        <v/>
      </c>
      <c r="G6" s="30" t="str">
        <f t="shared" ref="G6:G25" si="1">MID($C6,1,3)&amp;IFERROR(IFERROR(MID($C6,FIND("con",$C6)+4,2),MID($C6,FIND("per",$C6)+4,2)),"..")</f>
        <v>..</v>
      </c>
      <c r="H6" s="30" t="str">
        <f t="shared" ref="H6:H25" si="2">MID($D6&amp;"...",1,3)</f>
        <v>...</v>
      </c>
      <c r="I6" s="30" t="str">
        <f t="shared" ref="I6:I25" si="3">_xlfn.CONCAT($F6:$H6)</f>
        <v>.....</v>
      </c>
      <c r="J6" s="30" t="e">
        <f>IF($A6="combustibile legnoso",(18.75*(1-$B6)-2.44*$B6),VLOOKUP($I6,Parametri!$G$2:$M$22,4,0))</f>
        <v>#N/A</v>
      </c>
      <c r="K6" s="30" t="e">
        <f t="shared" ref="K6:K25" si="4">E6*J6</f>
        <v>#N/A</v>
      </c>
      <c r="L6" s="30" t="e">
        <f>VLOOKUP($I6,Parametri!$G$2:$M$22,5,0)</f>
        <v>#N/A</v>
      </c>
      <c r="M6" s="30" t="e">
        <f t="shared" ref="M6:M25" si="5">K6*L6</f>
        <v>#N/A</v>
      </c>
      <c r="N6" s="29">
        <f t="shared" ref="N6:N25" si="6">IF($E6=0,0,IFERROR($M6/1000,"ERRORE"))</f>
        <v>0</v>
      </c>
      <c r="O6" s="30" t="e">
        <f>VLOOKUP($I6,Parametri!$G$2:$M$22,6,0)</f>
        <v>#N/A</v>
      </c>
      <c r="P6" s="30" t="e">
        <f t="shared" ref="P6:P25" si="7">K6*O6</f>
        <v>#N/A</v>
      </c>
      <c r="Q6" s="29">
        <f t="shared" ref="Q6:Q25" si="8">IF($E6=0,0,IFERROR($P6/1000,"ERRORE"))</f>
        <v>0</v>
      </c>
      <c r="R6" s="30" t="e">
        <f>VLOOKUP($I6,Parametri!$G$2:$M$22,7,0)</f>
        <v>#N/A</v>
      </c>
      <c r="S6" s="30" t="e">
        <f t="shared" ref="S6:S25" si="9">K6*R6</f>
        <v>#N/A</v>
      </c>
      <c r="T6" s="29">
        <f t="shared" ref="T6:T25" si="10">IF($E6=0,0,IFERROR($S6/1000,"ERRORE"))</f>
        <v>0</v>
      </c>
    </row>
    <row r="7" spans="1:20" ht="14.7" customHeight="1" x14ac:dyDescent="0.25">
      <c r="A7" s="23"/>
      <c r="B7" s="24"/>
      <c r="C7" s="25"/>
      <c r="D7" s="26"/>
      <c r="E7" s="27"/>
      <c r="F7" s="30" t="str">
        <f t="shared" si="0"/>
        <v/>
      </c>
      <c r="G7" s="30" t="str">
        <f t="shared" si="1"/>
        <v>..</v>
      </c>
      <c r="H7" s="30" t="str">
        <f t="shared" si="2"/>
        <v>...</v>
      </c>
      <c r="I7" s="30" t="str">
        <f t="shared" si="3"/>
        <v>.....</v>
      </c>
      <c r="J7" s="30" t="e">
        <f>IF($A7="combustibile legnoso",(18.75*(1-$B7)-2.44*$B7),VLOOKUP($I7,Parametri!$G$2:$M$22,4,0))</f>
        <v>#N/A</v>
      </c>
      <c r="K7" s="30" t="e">
        <f t="shared" si="4"/>
        <v>#N/A</v>
      </c>
      <c r="L7" s="30" t="e">
        <f>VLOOKUP($I7,Parametri!$G$2:$M$22,5,0)</f>
        <v>#N/A</v>
      </c>
      <c r="M7" s="30" t="e">
        <f t="shared" si="5"/>
        <v>#N/A</v>
      </c>
      <c r="N7" s="29">
        <f t="shared" si="6"/>
        <v>0</v>
      </c>
      <c r="O7" s="30" t="e">
        <f>VLOOKUP($I7,Parametri!$G$2:$M$22,6,0)</f>
        <v>#N/A</v>
      </c>
      <c r="P7" s="30" t="e">
        <f t="shared" si="7"/>
        <v>#N/A</v>
      </c>
      <c r="Q7" s="29">
        <f t="shared" si="8"/>
        <v>0</v>
      </c>
      <c r="R7" s="30" t="e">
        <f>VLOOKUP($I7,Parametri!$G$2:$M$22,7,0)</f>
        <v>#N/A</v>
      </c>
      <c r="S7" s="30" t="e">
        <f t="shared" si="9"/>
        <v>#N/A</v>
      </c>
      <c r="T7" s="29">
        <f t="shared" si="10"/>
        <v>0</v>
      </c>
    </row>
    <row r="8" spans="1:20" ht="14.7" customHeight="1" x14ac:dyDescent="0.25">
      <c r="A8" s="23"/>
      <c r="B8" s="24"/>
      <c r="C8" s="25"/>
      <c r="D8" s="26"/>
      <c r="E8" s="27"/>
      <c r="F8" s="30" t="str">
        <f t="shared" si="0"/>
        <v/>
      </c>
      <c r="G8" s="30" t="str">
        <f t="shared" si="1"/>
        <v>..</v>
      </c>
      <c r="H8" s="30" t="str">
        <f t="shared" si="2"/>
        <v>...</v>
      </c>
      <c r="I8" s="30" t="str">
        <f t="shared" si="3"/>
        <v>.....</v>
      </c>
      <c r="J8" s="30" t="e">
        <f>IF($A8="combustibile legnoso",(18.75*(1-$B8)-2.44*$B8),VLOOKUP($I8,Parametri!$G$2:$M$22,4,0))</f>
        <v>#N/A</v>
      </c>
      <c r="K8" s="30" t="e">
        <f t="shared" si="4"/>
        <v>#N/A</v>
      </c>
      <c r="L8" s="30" t="e">
        <f>VLOOKUP($I8,Parametri!$G$2:$M$22,5,0)</f>
        <v>#N/A</v>
      </c>
      <c r="M8" s="30" t="e">
        <f t="shared" si="5"/>
        <v>#N/A</v>
      </c>
      <c r="N8" s="29">
        <f t="shared" si="6"/>
        <v>0</v>
      </c>
      <c r="O8" s="30" t="e">
        <f>VLOOKUP($I8,Parametri!$G$2:$M$22,6,0)</f>
        <v>#N/A</v>
      </c>
      <c r="P8" s="30" t="e">
        <f t="shared" si="7"/>
        <v>#N/A</v>
      </c>
      <c r="Q8" s="29">
        <f t="shared" si="8"/>
        <v>0</v>
      </c>
      <c r="R8" s="30" t="e">
        <f>VLOOKUP($I8,Parametri!$G$2:$M$22,7,0)</f>
        <v>#N/A</v>
      </c>
      <c r="S8" s="30" t="e">
        <f t="shared" si="9"/>
        <v>#N/A</v>
      </c>
      <c r="T8" s="29">
        <f t="shared" si="10"/>
        <v>0</v>
      </c>
    </row>
    <row r="9" spans="1:20" ht="14.7" customHeight="1" x14ac:dyDescent="0.25">
      <c r="A9" s="23"/>
      <c r="B9" s="24"/>
      <c r="C9" s="25"/>
      <c r="D9" s="26"/>
      <c r="E9" s="27"/>
      <c r="F9" s="30" t="str">
        <f t="shared" si="0"/>
        <v/>
      </c>
      <c r="G9" s="30" t="str">
        <f t="shared" si="1"/>
        <v>..</v>
      </c>
      <c r="H9" s="30" t="str">
        <f t="shared" si="2"/>
        <v>...</v>
      </c>
      <c r="I9" s="30" t="str">
        <f t="shared" si="3"/>
        <v>.....</v>
      </c>
      <c r="J9" s="30" t="e">
        <f>IF($A9="combustibile legnoso",(18.75*(1-$B9)-2.44*$B9),VLOOKUP($I9,Parametri!$G$2:$M$22,4,0))</f>
        <v>#N/A</v>
      </c>
      <c r="K9" s="30" t="e">
        <f t="shared" si="4"/>
        <v>#N/A</v>
      </c>
      <c r="L9" s="30" t="e">
        <f>VLOOKUP($I9,Parametri!$G$2:$M$22,5,0)</f>
        <v>#N/A</v>
      </c>
      <c r="M9" s="30" t="e">
        <f t="shared" si="5"/>
        <v>#N/A</v>
      </c>
      <c r="N9" s="29">
        <f t="shared" si="6"/>
        <v>0</v>
      </c>
      <c r="O9" s="30" t="e">
        <f>VLOOKUP($I9,Parametri!$G$2:$M$22,6,0)</f>
        <v>#N/A</v>
      </c>
      <c r="P9" s="30" t="e">
        <f t="shared" si="7"/>
        <v>#N/A</v>
      </c>
      <c r="Q9" s="29">
        <f t="shared" si="8"/>
        <v>0</v>
      </c>
      <c r="R9" s="30" t="e">
        <f>VLOOKUP($I9,Parametri!$G$2:$M$22,7,0)</f>
        <v>#N/A</v>
      </c>
      <c r="S9" s="30" t="e">
        <f t="shared" si="9"/>
        <v>#N/A</v>
      </c>
      <c r="T9" s="29">
        <f t="shared" si="10"/>
        <v>0</v>
      </c>
    </row>
    <row r="10" spans="1:20" ht="14.7" customHeight="1" x14ac:dyDescent="0.25">
      <c r="A10" s="23"/>
      <c r="B10" s="24"/>
      <c r="C10" s="25"/>
      <c r="D10" s="26"/>
      <c r="E10" s="27"/>
      <c r="F10" s="30" t="str">
        <f t="shared" si="0"/>
        <v/>
      </c>
      <c r="G10" s="30" t="str">
        <f t="shared" si="1"/>
        <v>..</v>
      </c>
      <c r="H10" s="30" t="str">
        <f t="shared" si="2"/>
        <v>...</v>
      </c>
      <c r="I10" s="30" t="str">
        <f t="shared" si="3"/>
        <v>.....</v>
      </c>
      <c r="J10" s="30" t="e">
        <f>IF($A10="combustibile legnoso",(18.75*(1-$B10)-2.44*$B10),VLOOKUP($I10,Parametri!$G$2:$M$22,4,0))</f>
        <v>#N/A</v>
      </c>
      <c r="K10" s="30" t="e">
        <f t="shared" si="4"/>
        <v>#N/A</v>
      </c>
      <c r="L10" s="30" t="e">
        <f>VLOOKUP($I10,Parametri!$G$2:$M$22,5,0)</f>
        <v>#N/A</v>
      </c>
      <c r="M10" s="30" t="e">
        <f t="shared" si="5"/>
        <v>#N/A</v>
      </c>
      <c r="N10" s="29">
        <f t="shared" si="6"/>
        <v>0</v>
      </c>
      <c r="O10" s="30" t="e">
        <f>VLOOKUP($I10,Parametri!$G$2:$M$22,6,0)</f>
        <v>#N/A</v>
      </c>
      <c r="P10" s="30" t="e">
        <f t="shared" si="7"/>
        <v>#N/A</v>
      </c>
      <c r="Q10" s="29">
        <f t="shared" si="8"/>
        <v>0</v>
      </c>
      <c r="R10" s="30" t="e">
        <f>VLOOKUP($I10,Parametri!$G$2:$M$22,7,0)</f>
        <v>#N/A</v>
      </c>
      <c r="S10" s="30" t="e">
        <f t="shared" si="9"/>
        <v>#N/A</v>
      </c>
      <c r="T10" s="29">
        <f t="shared" si="10"/>
        <v>0</v>
      </c>
    </row>
    <row r="11" spans="1:20" ht="14.7" customHeight="1" x14ac:dyDescent="0.25">
      <c r="A11" s="23"/>
      <c r="B11" s="24"/>
      <c r="C11" s="25"/>
      <c r="D11" s="26"/>
      <c r="E11" s="27"/>
      <c r="F11" s="30" t="str">
        <f t="shared" si="0"/>
        <v/>
      </c>
      <c r="G11" s="30" t="str">
        <f t="shared" si="1"/>
        <v>..</v>
      </c>
      <c r="H11" s="30" t="str">
        <f t="shared" si="2"/>
        <v>...</v>
      </c>
      <c r="I11" s="30" t="str">
        <f t="shared" si="3"/>
        <v>.....</v>
      </c>
      <c r="J11" s="30" t="e">
        <f>IF($A11="combustibile legnoso",(18.75*(1-$B11)-2.44*$B11),VLOOKUP($I11,Parametri!$G$2:$M$22,4,0))</f>
        <v>#N/A</v>
      </c>
      <c r="K11" s="30" t="e">
        <f t="shared" si="4"/>
        <v>#N/A</v>
      </c>
      <c r="L11" s="30" t="e">
        <f>VLOOKUP($I11,Parametri!$G$2:$M$22,5,0)</f>
        <v>#N/A</v>
      </c>
      <c r="M11" s="30" t="e">
        <f t="shared" si="5"/>
        <v>#N/A</v>
      </c>
      <c r="N11" s="29">
        <f t="shared" si="6"/>
        <v>0</v>
      </c>
      <c r="O11" s="30" t="e">
        <f>VLOOKUP($I11,Parametri!$G$2:$M$22,6,0)</f>
        <v>#N/A</v>
      </c>
      <c r="P11" s="30" t="e">
        <f t="shared" si="7"/>
        <v>#N/A</v>
      </c>
      <c r="Q11" s="29">
        <f t="shared" si="8"/>
        <v>0</v>
      </c>
      <c r="R11" s="30" t="e">
        <f>VLOOKUP($I11,Parametri!$G$2:$M$22,7,0)</f>
        <v>#N/A</v>
      </c>
      <c r="S11" s="30" t="e">
        <f t="shared" si="9"/>
        <v>#N/A</v>
      </c>
      <c r="T11" s="29">
        <f t="shared" si="10"/>
        <v>0</v>
      </c>
    </row>
    <row r="12" spans="1:20" ht="14.7" customHeight="1" x14ac:dyDescent="0.25">
      <c r="A12" s="23"/>
      <c r="B12" s="24"/>
      <c r="C12" s="25"/>
      <c r="D12" s="26"/>
      <c r="E12" s="27"/>
      <c r="F12" s="30" t="str">
        <f t="shared" si="0"/>
        <v/>
      </c>
      <c r="G12" s="30" t="str">
        <f t="shared" si="1"/>
        <v>..</v>
      </c>
      <c r="H12" s="30" t="str">
        <f t="shared" si="2"/>
        <v>...</v>
      </c>
      <c r="I12" s="30" t="str">
        <f t="shared" si="3"/>
        <v>.....</v>
      </c>
      <c r="J12" s="30" t="e">
        <f>IF($A12="combustibile legnoso",(18.75*(1-$B12)-2.44*$B12),VLOOKUP($I12,Parametri!$G$2:$M$22,4,0))</f>
        <v>#N/A</v>
      </c>
      <c r="K12" s="30" t="e">
        <f t="shared" si="4"/>
        <v>#N/A</v>
      </c>
      <c r="L12" s="30" t="e">
        <f>VLOOKUP($I12,Parametri!$G$2:$M$22,5,0)</f>
        <v>#N/A</v>
      </c>
      <c r="M12" s="30" t="e">
        <f t="shared" si="5"/>
        <v>#N/A</v>
      </c>
      <c r="N12" s="29">
        <f t="shared" si="6"/>
        <v>0</v>
      </c>
      <c r="O12" s="30" t="e">
        <f>VLOOKUP($I12,Parametri!$G$2:$M$22,6,0)</f>
        <v>#N/A</v>
      </c>
      <c r="P12" s="30" t="e">
        <f t="shared" si="7"/>
        <v>#N/A</v>
      </c>
      <c r="Q12" s="29">
        <f t="shared" si="8"/>
        <v>0</v>
      </c>
      <c r="R12" s="30" t="e">
        <f>VLOOKUP($I12,Parametri!$G$2:$M$22,7,0)</f>
        <v>#N/A</v>
      </c>
      <c r="S12" s="30" t="e">
        <f t="shared" si="9"/>
        <v>#N/A</v>
      </c>
      <c r="T12" s="29">
        <f t="shared" si="10"/>
        <v>0</v>
      </c>
    </row>
    <row r="13" spans="1:20" ht="14.7" customHeight="1" x14ac:dyDescent="0.25">
      <c r="A13" s="23"/>
      <c r="B13" s="24"/>
      <c r="C13" s="25"/>
      <c r="D13" s="26"/>
      <c r="E13" s="27"/>
      <c r="F13" s="30" t="str">
        <f t="shared" si="0"/>
        <v/>
      </c>
      <c r="G13" s="30" t="str">
        <f t="shared" si="1"/>
        <v>..</v>
      </c>
      <c r="H13" s="30" t="str">
        <f t="shared" si="2"/>
        <v>...</v>
      </c>
      <c r="I13" s="30" t="str">
        <f t="shared" si="3"/>
        <v>.....</v>
      </c>
      <c r="J13" s="30" t="e">
        <f>IF($A13="combustibile legnoso",(18.75*(1-$B13)-2.44*$B13),VLOOKUP($I13,Parametri!$G$2:$M$22,4,0))</f>
        <v>#N/A</v>
      </c>
      <c r="K13" s="30" t="e">
        <f t="shared" si="4"/>
        <v>#N/A</v>
      </c>
      <c r="L13" s="30" t="e">
        <f>VLOOKUP($I13,Parametri!$G$2:$M$22,5,0)</f>
        <v>#N/A</v>
      </c>
      <c r="M13" s="30" t="e">
        <f t="shared" si="5"/>
        <v>#N/A</v>
      </c>
      <c r="N13" s="29">
        <f t="shared" si="6"/>
        <v>0</v>
      </c>
      <c r="O13" s="30" t="e">
        <f>VLOOKUP($I13,Parametri!$G$2:$M$22,6,0)</f>
        <v>#N/A</v>
      </c>
      <c r="P13" s="30" t="e">
        <f t="shared" si="7"/>
        <v>#N/A</v>
      </c>
      <c r="Q13" s="29">
        <f t="shared" si="8"/>
        <v>0</v>
      </c>
      <c r="R13" s="30" t="e">
        <f>VLOOKUP($I13,Parametri!$G$2:$M$22,7,0)</f>
        <v>#N/A</v>
      </c>
      <c r="S13" s="30" t="e">
        <f t="shared" si="9"/>
        <v>#N/A</v>
      </c>
      <c r="T13" s="29">
        <f t="shared" si="10"/>
        <v>0</v>
      </c>
    </row>
    <row r="14" spans="1:20" ht="14.7" customHeight="1" x14ac:dyDescent="0.25">
      <c r="A14" s="23"/>
      <c r="B14" s="24"/>
      <c r="C14" s="25"/>
      <c r="D14" s="26"/>
      <c r="E14" s="27"/>
      <c r="F14" s="30" t="str">
        <f t="shared" si="0"/>
        <v/>
      </c>
      <c r="G14" s="30" t="str">
        <f t="shared" si="1"/>
        <v>..</v>
      </c>
      <c r="H14" s="30" t="str">
        <f t="shared" si="2"/>
        <v>...</v>
      </c>
      <c r="I14" s="30" t="str">
        <f t="shared" si="3"/>
        <v>.....</v>
      </c>
      <c r="J14" s="30" t="e">
        <f>IF($A14="combustibile legnoso",(18.75*(1-$B14)-2.44*$B14),VLOOKUP($I14,Parametri!$G$2:$M$22,4,0))</f>
        <v>#N/A</v>
      </c>
      <c r="K14" s="30" t="e">
        <f t="shared" si="4"/>
        <v>#N/A</v>
      </c>
      <c r="L14" s="30" t="e">
        <f>VLOOKUP($I14,Parametri!$G$2:$M$22,5,0)</f>
        <v>#N/A</v>
      </c>
      <c r="M14" s="30" t="e">
        <f t="shared" si="5"/>
        <v>#N/A</v>
      </c>
      <c r="N14" s="29">
        <f t="shared" si="6"/>
        <v>0</v>
      </c>
      <c r="O14" s="30" t="e">
        <f>VLOOKUP($I14,Parametri!$G$2:$M$22,6,0)</f>
        <v>#N/A</v>
      </c>
      <c r="P14" s="30" t="e">
        <f t="shared" si="7"/>
        <v>#N/A</v>
      </c>
      <c r="Q14" s="29">
        <f t="shared" si="8"/>
        <v>0</v>
      </c>
      <c r="R14" s="30" t="e">
        <f>VLOOKUP($I14,Parametri!$G$2:$M$22,7,0)</f>
        <v>#N/A</v>
      </c>
      <c r="S14" s="30" t="e">
        <f t="shared" si="9"/>
        <v>#N/A</v>
      </c>
      <c r="T14" s="29">
        <f t="shared" si="10"/>
        <v>0</v>
      </c>
    </row>
    <row r="15" spans="1:20" ht="14.7" customHeight="1" x14ac:dyDescent="0.25">
      <c r="A15" s="23"/>
      <c r="B15" s="24"/>
      <c r="C15" s="25"/>
      <c r="D15" s="26"/>
      <c r="E15" s="27"/>
      <c r="F15" s="30" t="str">
        <f t="shared" si="0"/>
        <v/>
      </c>
      <c r="G15" s="30" t="str">
        <f t="shared" si="1"/>
        <v>..</v>
      </c>
      <c r="H15" s="30" t="str">
        <f t="shared" si="2"/>
        <v>...</v>
      </c>
      <c r="I15" s="30" t="str">
        <f t="shared" si="3"/>
        <v>.....</v>
      </c>
      <c r="J15" s="30" t="e">
        <f>IF($A15="combustibile legnoso",(18.75*(1-$B15)-2.44*$B15),VLOOKUP($I15,Parametri!$G$2:$M$22,4,0))</f>
        <v>#N/A</v>
      </c>
      <c r="K15" s="30" t="e">
        <f t="shared" si="4"/>
        <v>#N/A</v>
      </c>
      <c r="L15" s="30" t="e">
        <f>VLOOKUP($I15,Parametri!$G$2:$M$22,5,0)</f>
        <v>#N/A</v>
      </c>
      <c r="M15" s="30" t="e">
        <f t="shared" si="5"/>
        <v>#N/A</v>
      </c>
      <c r="N15" s="29">
        <f t="shared" si="6"/>
        <v>0</v>
      </c>
      <c r="O15" s="30" t="e">
        <f>VLOOKUP($I15,Parametri!$G$2:$M$22,6,0)</f>
        <v>#N/A</v>
      </c>
      <c r="P15" s="30" t="e">
        <f t="shared" si="7"/>
        <v>#N/A</v>
      </c>
      <c r="Q15" s="29">
        <f t="shared" si="8"/>
        <v>0</v>
      </c>
      <c r="R15" s="30" t="e">
        <f>VLOOKUP($I15,Parametri!$G$2:$M$22,7,0)</f>
        <v>#N/A</v>
      </c>
      <c r="S15" s="30" t="e">
        <f t="shared" si="9"/>
        <v>#N/A</v>
      </c>
      <c r="T15" s="29">
        <f t="shared" si="10"/>
        <v>0</v>
      </c>
    </row>
    <row r="16" spans="1:20" ht="14.7" hidden="1" customHeight="1" outlineLevel="1" x14ac:dyDescent="0.25">
      <c r="A16" s="31"/>
      <c r="B16" s="32"/>
      <c r="C16" s="33"/>
      <c r="D16" s="34"/>
      <c r="E16" s="35"/>
      <c r="F16" s="30" t="str">
        <f t="shared" si="0"/>
        <v/>
      </c>
      <c r="G16" s="30" t="str">
        <f t="shared" si="1"/>
        <v>..</v>
      </c>
      <c r="H16" s="30" t="str">
        <f t="shared" si="2"/>
        <v>...</v>
      </c>
      <c r="I16" s="30" t="str">
        <f t="shared" si="3"/>
        <v>.....</v>
      </c>
      <c r="J16" s="30" t="e">
        <f>IF($A16="combustibile legnoso",(18.75*(1-$B16)-2.44*$B16),VLOOKUP($I16,Parametri!$G$2:$M$22,4,0))</f>
        <v>#N/A</v>
      </c>
      <c r="K16" s="30" t="e">
        <f t="shared" si="4"/>
        <v>#N/A</v>
      </c>
      <c r="L16" s="30" t="e">
        <f>VLOOKUP($I16,Parametri!$G$2:$M$22,5,0)</f>
        <v>#N/A</v>
      </c>
      <c r="M16" s="30" t="e">
        <f t="shared" si="5"/>
        <v>#N/A</v>
      </c>
      <c r="N16" s="29">
        <f t="shared" si="6"/>
        <v>0</v>
      </c>
      <c r="O16" s="30" t="e">
        <f>VLOOKUP($I16,Parametri!$G$2:$M$22,6,0)</f>
        <v>#N/A</v>
      </c>
      <c r="P16" s="30" t="e">
        <f t="shared" si="7"/>
        <v>#N/A</v>
      </c>
      <c r="Q16" s="29">
        <f t="shared" si="8"/>
        <v>0</v>
      </c>
      <c r="R16" s="30" t="e">
        <f>VLOOKUP($I16,Parametri!$G$2:$M$22,7,0)</f>
        <v>#N/A</v>
      </c>
      <c r="S16" s="30" t="e">
        <f t="shared" si="9"/>
        <v>#N/A</v>
      </c>
      <c r="T16" s="29">
        <f t="shared" si="10"/>
        <v>0</v>
      </c>
    </row>
    <row r="17" spans="1:64" ht="14.7" hidden="1" customHeight="1" outlineLevel="1" x14ac:dyDescent="0.25">
      <c r="A17" s="31"/>
      <c r="B17" s="32"/>
      <c r="C17" s="33"/>
      <c r="D17" s="34"/>
      <c r="E17" s="35"/>
      <c r="F17" s="30" t="str">
        <f t="shared" si="0"/>
        <v/>
      </c>
      <c r="G17" s="30" t="str">
        <f t="shared" si="1"/>
        <v>..</v>
      </c>
      <c r="H17" s="30" t="str">
        <f t="shared" si="2"/>
        <v>...</v>
      </c>
      <c r="I17" s="30" t="str">
        <f t="shared" si="3"/>
        <v>.....</v>
      </c>
      <c r="J17" s="30" t="e">
        <f>IF($A17="combustibile legnoso",(18.75*(1-$B17)-2.44*$B17),VLOOKUP($I17,Parametri!$G$2:$M$22,4,0))</f>
        <v>#N/A</v>
      </c>
      <c r="K17" s="30" t="e">
        <f t="shared" si="4"/>
        <v>#N/A</v>
      </c>
      <c r="L17" s="30" t="e">
        <f>VLOOKUP($I17,Parametri!$G$2:$M$22,5,0)</f>
        <v>#N/A</v>
      </c>
      <c r="M17" s="30" t="e">
        <f t="shared" si="5"/>
        <v>#N/A</v>
      </c>
      <c r="N17" s="29">
        <f t="shared" si="6"/>
        <v>0</v>
      </c>
      <c r="O17" s="30" t="e">
        <f>VLOOKUP($I17,Parametri!$G$2:$M$22,6,0)</f>
        <v>#N/A</v>
      </c>
      <c r="P17" s="30" t="e">
        <f t="shared" si="7"/>
        <v>#N/A</v>
      </c>
      <c r="Q17" s="29">
        <f t="shared" si="8"/>
        <v>0</v>
      </c>
      <c r="R17" s="30" t="e">
        <f>VLOOKUP($I17,Parametri!$G$2:$M$22,7,0)</f>
        <v>#N/A</v>
      </c>
      <c r="S17" s="30" t="e">
        <f t="shared" si="9"/>
        <v>#N/A</v>
      </c>
      <c r="T17" s="29">
        <f t="shared" si="10"/>
        <v>0</v>
      </c>
    </row>
    <row r="18" spans="1:64" ht="14.7" hidden="1" customHeight="1" outlineLevel="1" x14ac:dyDescent="0.25">
      <c r="A18" s="31"/>
      <c r="B18" s="32"/>
      <c r="C18" s="33"/>
      <c r="D18" s="34"/>
      <c r="E18" s="35"/>
      <c r="F18" s="30" t="str">
        <f t="shared" si="0"/>
        <v/>
      </c>
      <c r="G18" s="30" t="str">
        <f t="shared" si="1"/>
        <v>..</v>
      </c>
      <c r="H18" s="30" t="str">
        <f t="shared" si="2"/>
        <v>...</v>
      </c>
      <c r="I18" s="30" t="str">
        <f t="shared" si="3"/>
        <v>.....</v>
      </c>
      <c r="J18" s="30" t="e">
        <f>IF($A18="combustibile legnoso",(18.75*(1-$B18)-2.44*$B18),VLOOKUP($I18,Parametri!$G$2:$M$22,4,0))</f>
        <v>#N/A</v>
      </c>
      <c r="K18" s="30" t="e">
        <f t="shared" si="4"/>
        <v>#N/A</v>
      </c>
      <c r="L18" s="30" t="e">
        <f>VLOOKUP($I18,Parametri!$G$2:$M$22,5,0)</f>
        <v>#N/A</v>
      </c>
      <c r="M18" s="30" t="e">
        <f t="shared" si="5"/>
        <v>#N/A</v>
      </c>
      <c r="N18" s="29">
        <f t="shared" si="6"/>
        <v>0</v>
      </c>
      <c r="O18" s="30" t="e">
        <f>VLOOKUP($I18,Parametri!$G$2:$M$22,6,0)</f>
        <v>#N/A</v>
      </c>
      <c r="P18" s="30" t="e">
        <f t="shared" si="7"/>
        <v>#N/A</v>
      </c>
      <c r="Q18" s="29">
        <f t="shared" si="8"/>
        <v>0</v>
      </c>
      <c r="R18" s="30" t="e">
        <f>VLOOKUP($I18,Parametri!$G$2:$M$22,7,0)</f>
        <v>#N/A</v>
      </c>
      <c r="S18" s="30" t="e">
        <f t="shared" si="9"/>
        <v>#N/A</v>
      </c>
      <c r="T18" s="29">
        <f t="shared" si="10"/>
        <v>0</v>
      </c>
    </row>
    <row r="19" spans="1:64" ht="14.7" hidden="1" customHeight="1" outlineLevel="1" x14ac:dyDescent="0.25">
      <c r="A19" s="31"/>
      <c r="B19" s="32"/>
      <c r="C19" s="33"/>
      <c r="D19" s="34"/>
      <c r="E19" s="35"/>
      <c r="F19" s="30" t="str">
        <f t="shared" si="0"/>
        <v/>
      </c>
      <c r="G19" s="30" t="str">
        <f t="shared" si="1"/>
        <v>..</v>
      </c>
      <c r="H19" s="30" t="str">
        <f t="shared" si="2"/>
        <v>...</v>
      </c>
      <c r="I19" s="30" t="str">
        <f t="shared" si="3"/>
        <v>.....</v>
      </c>
      <c r="J19" s="30" t="e">
        <f>IF($A19="combustibile legnoso",(18.75*(1-$B19)-2.44*$B19),VLOOKUP($I19,Parametri!$G$2:$M$22,4,0))</f>
        <v>#N/A</v>
      </c>
      <c r="K19" s="30" t="e">
        <f t="shared" si="4"/>
        <v>#N/A</v>
      </c>
      <c r="L19" s="30" t="e">
        <f>VLOOKUP($I19,Parametri!$G$2:$M$22,5,0)</f>
        <v>#N/A</v>
      </c>
      <c r="M19" s="30" t="e">
        <f t="shared" si="5"/>
        <v>#N/A</v>
      </c>
      <c r="N19" s="29">
        <f t="shared" si="6"/>
        <v>0</v>
      </c>
      <c r="O19" s="30" t="e">
        <f>VLOOKUP($I19,Parametri!$G$2:$M$22,6,0)</f>
        <v>#N/A</v>
      </c>
      <c r="P19" s="30" t="e">
        <f t="shared" si="7"/>
        <v>#N/A</v>
      </c>
      <c r="Q19" s="29">
        <f t="shared" si="8"/>
        <v>0</v>
      </c>
      <c r="R19" s="30" t="e">
        <f>VLOOKUP($I19,Parametri!$G$2:$M$22,7,0)</f>
        <v>#N/A</v>
      </c>
      <c r="S19" s="30" t="e">
        <f t="shared" si="9"/>
        <v>#N/A</v>
      </c>
      <c r="T19" s="29">
        <f t="shared" si="10"/>
        <v>0</v>
      </c>
    </row>
    <row r="20" spans="1:64" ht="14.7" hidden="1" customHeight="1" outlineLevel="1" x14ac:dyDescent="0.25">
      <c r="A20" s="31"/>
      <c r="B20" s="32"/>
      <c r="C20" s="33"/>
      <c r="D20" s="34"/>
      <c r="E20" s="35"/>
      <c r="F20" s="30" t="str">
        <f t="shared" si="0"/>
        <v/>
      </c>
      <c r="G20" s="30" t="str">
        <f t="shared" si="1"/>
        <v>..</v>
      </c>
      <c r="H20" s="30" t="str">
        <f t="shared" si="2"/>
        <v>...</v>
      </c>
      <c r="I20" s="30" t="str">
        <f t="shared" si="3"/>
        <v>.....</v>
      </c>
      <c r="J20" s="30" t="e">
        <f>IF($A20="combustibile legnoso",(18.75*(1-$B20)-2.44*$B20),VLOOKUP($I20,Parametri!$G$2:$M$22,4,0))</f>
        <v>#N/A</v>
      </c>
      <c r="K20" s="30" t="e">
        <f t="shared" si="4"/>
        <v>#N/A</v>
      </c>
      <c r="L20" s="30" t="e">
        <f>VLOOKUP($I20,Parametri!$G$2:$M$22,5,0)</f>
        <v>#N/A</v>
      </c>
      <c r="M20" s="30" t="e">
        <f t="shared" si="5"/>
        <v>#N/A</v>
      </c>
      <c r="N20" s="29">
        <f t="shared" si="6"/>
        <v>0</v>
      </c>
      <c r="O20" s="30" t="e">
        <f>VLOOKUP($I20,Parametri!$G$2:$M$22,6,0)</f>
        <v>#N/A</v>
      </c>
      <c r="P20" s="30" t="e">
        <f t="shared" si="7"/>
        <v>#N/A</v>
      </c>
      <c r="Q20" s="29">
        <f t="shared" si="8"/>
        <v>0</v>
      </c>
      <c r="R20" s="30" t="e">
        <f>VLOOKUP($I20,Parametri!$G$2:$M$22,7,0)</f>
        <v>#N/A</v>
      </c>
      <c r="S20" s="30" t="e">
        <f t="shared" si="9"/>
        <v>#N/A</v>
      </c>
      <c r="T20" s="29">
        <f t="shared" si="10"/>
        <v>0</v>
      </c>
    </row>
    <row r="21" spans="1:64" ht="14.7" hidden="1" customHeight="1" outlineLevel="1" x14ac:dyDescent="0.25">
      <c r="A21" s="31"/>
      <c r="B21" s="32"/>
      <c r="C21" s="33"/>
      <c r="D21" s="34"/>
      <c r="E21" s="35"/>
      <c r="F21" s="30" t="str">
        <f t="shared" si="0"/>
        <v/>
      </c>
      <c r="G21" s="30" t="str">
        <f t="shared" si="1"/>
        <v>..</v>
      </c>
      <c r="H21" s="30" t="str">
        <f t="shared" si="2"/>
        <v>...</v>
      </c>
      <c r="I21" s="30" t="str">
        <f t="shared" si="3"/>
        <v>.....</v>
      </c>
      <c r="J21" s="30" t="e">
        <f>IF($A21="combustibile legnoso",(18.75*(1-$B21)-2.44*$B21),VLOOKUP($I21,Parametri!$G$2:$M$22,4,0))</f>
        <v>#N/A</v>
      </c>
      <c r="K21" s="30" t="e">
        <f t="shared" si="4"/>
        <v>#N/A</v>
      </c>
      <c r="L21" s="30" t="e">
        <f>VLOOKUP($I21,Parametri!$G$2:$M$22,5,0)</f>
        <v>#N/A</v>
      </c>
      <c r="M21" s="30" t="e">
        <f t="shared" si="5"/>
        <v>#N/A</v>
      </c>
      <c r="N21" s="29">
        <f t="shared" si="6"/>
        <v>0</v>
      </c>
      <c r="O21" s="30" t="e">
        <f>VLOOKUP($I21,Parametri!$G$2:$M$22,6,0)</f>
        <v>#N/A</v>
      </c>
      <c r="P21" s="30" t="e">
        <f t="shared" si="7"/>
        <v>#N/A</v>
      </c>
      <c r="Q21" s="29">
        <f t="shared" si="8"/>
        <v>0</v>
      </c>
      <c r="R21" s="30" t="e">
        <f>VLOOKUP($I21,Parametri!$G$2:$M$22,7,0)</f>
        <v>#N/A</v>
      </c>
      <c r="S21" s="30" t="e">
        <f t="shared" si="9"/>
        <v>#N/A</v>
      </c>
      <c r="T21" s="29">
        <f t="shared" si="10"/>
        <v>0</v>
      </c>
    </row>
    <row r="22" spans="1:64" ht="14.7" hidden="1" customHeight="1" outlineLevel="1" x14ac:dyDescent="0.25">
      <c r="A22" s="31"/>
      <c r="B22" s="32"/>
      <c r="C22" s="33"/>
      <c r="D22" s="34"/>
      <c r="E22" s="35"/>
      <c r="F22" s="30" t="str">
        <f t="shared" si="0"/>
        <v/>
      </c>
      <c r="G22" s="30" t="str">
        <f t="shared" si="1"/>
        <v>..</v>
      </c>
      <c r="H22" s="30" t="str">
        <f t="shared" si="2"/>
        <v>...</v>
      </c>
      <c r="I22" s="30" t="str">
        <f t="shared" si="3"/>
        <v>.....</v>
      </c>
      <c r="J22" s="30" t="e">
        <f>IF($A22="combustibile legnoso",(18.75*(1-$B22)-2.44*$B22),VLOOKUP($I22,Parametri!$G$2:$M$22,4,0))</f>
        <v>#N/A</v>
      </c>
      <c r="K22" s="30" t="e">
        <f t="shared" si="4"/>
        <v>#N/A</v>
      </c>
      <c r="L22" s="30" t="e">
        <f>VLOOKUP($I22,Parametri!$G$2:$M$22,5,0)</f>
        <v>#N/A</v>
      </c>
      <c r="M22" s="30" t="e">
        <f t="shared" si="5"/>
        <v>#N/A</v>
      </c>
      <c r="N22" s="29">
        <f t="shared" si="6"/>
        <v>0</v>
      </c>
      <c r="O22" s="30" t="e">
        <f>VLOOKUP($I22,Parametri!$G$2:$M$22,6,0)</f>
        <v>#N/A</v>
      </c>
      <c r="P22" s="30" t="e">
        <f t="shared" si="7"/>
        <v>#N/A</v>
      </c>
      <c r="Q22" s="29">
        <f t="shared" si="8"/>
        <v>0</v>
      </c>
      <c r="R22" s="30" t="e">
        <f>VLOOKUP($I22,Parametri!$G$2:$M$22,7,0)</f>
        <v>#N/A</v>
      </c>
      <c r="S22" s="30" t="e">
        <f t="shared" si="9"/>
        <v>#N/A</v>
      </c>
      <c r="T22" s="29">
        <f t="shared" si="10"/>
        <v>0</v>
      </c>
    </row>
    <row r="23" spans="1:64" ht="14.7" hidden="1" customHeight="1" outlineLevel="1" x14ac:dyDescent="0.25">
      <c r="A23" s="31"/>
      <c r="B23" s="32"/>
      <c r="C23" s="33"/>
      <c r="D23" s="34"/>
      <c r="E23" s="35"/>
      <c r="F23" s="30" t="str">
        <f t="shared" si="0"/>
        <v/>
      </c>
      <c r="G23" s="30" t="str">
        <f t="shared" si="1"/>
        <v>..</v>
      </c>
      <c r="H23" s="30" t="str">
        <f t="shared" si="2"/>
        <v>...</v>
      </c>
      <c r="I23" s="30" t="str">
        <f t="shared" si="3"/>
        <v>.....</v>
      </c>
      <c r="J23" s="30" t="e">
        <f>IF($A23="combustibile legnoso",(18.75*(1-$B23)-2.44*$B23),VLOOKUP($I23,Parametri!$G$2:$M$22,4,0))</f>
        <v>#N/A</v>
      </c>
      <c r="K23" s="30" t="e">
        <f t="shared" si="4"/>
        <v>#N/A</v>
      </c>
      <c r="L23" s="30" t="e">
        <f>VLOOKUP($I23,Parametri!$G$2:$M$22,5,0)</f>
        <v>#N/A</v>
      </c>
      <c r="M23" s="30" t="e">
        <f t="shared" si="5"/>
        <v>#N/A</v>
      </c>
      <c r="N23" s="29">
        <f t="shared" si="6"/>
        <v>0</v>
      </c>
      <c r="O23" s="30" t="e">
        <f>VLOOKUP($I23,Parametri!$G$2:$M$22,6,0)</f>
        <v>#N/A</v>
      </c>
      <c r="P23" s="30" t="e">
        <f t="shared" si="7"/>
        <v>#N/A</v>
      </c>
      <c r="Q23" s="29">
        <f t="shared" si="8"/>
        <v>0</v>
      </c>
      <c r="R23" s="30" t="e">
        <f>VLOOKUP($I23,Parametri!$G$2:$M$22,7,0)</f>
        <v>#N/A</v>
      </c>
      <c r="S23" s="30" t="e">
        <f t="shared" si="9"/>
        <v>#N/A</v>
      </c>
      <c r="T23" s="29">
        <f t="shared" si="10"/>
        <v>0</v>
      </c>
    </row>
    <row r="24" spans="1:64" ht="14.7" hidden="1" customHeight="1" outlineLevel="1" x14ac:dyDescent="0.25">
      <c r="A24" s="31"/>
      <c r="B24" s="32"/>
      <c r="C24" s="33"/>
      <c r="D24" s="34"/>
      <c r="E24" s="35"/>
      <c r="F24" s="30" t="str">
        <f t="shared" si="0"/>
        <v/>
      </c>
      <c r="G24" s="30" t="str">
        <f t="shared" si="1"/>
        <v>..</v>
      </c>
      <c r="H24" s="30" t="str">
        <f t="shared" si="2"/>
        <v>...</v>
      </c>
      <c r="I24" s="30" t="str">
        <f t="shared" si="3"/>
        <v>.....</v>
      </c>
      <c r="J24" s="30" t="e">
        <f>IF($A24="combustibile legnoso",(18.75*(1-$B24)-2.44*$B24),VLOOKUP($I24,Parametri!$G$2:$M$22,4,0))</f>
        <v>#N/A</v>
      </c>
      <c r="K24" s="30" t="e">
        <f t="shared" si="4"/>
        <v>#N/A</v>
      </c>
      <c r="L24" s="30" t="e">
        <f>VLOOKUP($I24,Parametri!$G$2:$M$22,5,0)</f>
        <v>#N/A</v>
      </c>
      <c r="M24" s="30" t="e">
        <f t="shared" si="5"/>
        <v>#N/A</v>
      </c>
      <c r="N24" s="29">
        <f t="shared" si="6"/>
        <v>0</v>
      </c>
      <c r="O24" s="30" t="e">
        <f>VLOOKUP($I24,Parametri!$G$2:$M$22,6,0)</f>
        <v>#N/A</v>
      </c>
      <c r="P24" s="30" t="e">
        <f t="shared" si="7"/>
        <v>#N/A</v>
      </c>
      <c r="Q24" s="29">
        <f t="shared" si="8"/>
        <v>0</v>
      </c>
      <c r="R24" s="30" t="e">
        <f>VLOOKUP($I24,Parametri!$G$2:$M$22,7,0)</f>
        <v>#N/A</v>
      </c>
      <c r="S24" s="30" t="e">
        <f t="shared" si="9"/>
        <v>#N/A</v>
      </c>
      <c r="T24" s="29">
        <f t="shared" si="10"/>
        <v>0</v>
      </c>
    </row>
    <row r="25" spans="1:64" ht="14.7" hidden="1" customHeight="1" outlineLevel="1" x14ac:dyDescent="0.25">
      <c r="A25" s="31"/>
      <c r="B25" s="32"/>
      <c r="C25" s="33"/>
      <c r="D25" s="34"/>
      <c r="E25" s="35"/>
      <c r="F25" s="30" t="str">
        <f t="shared" si="0"/>
        <v/>
      </c>
      <c r="G25" s="30" t="str">
        <f t="shared" si="1"/>
        <v>..</v>
      </c>
      <c r="H25" s="30" t="str">
        <f t="shared" si="2"/>
        <v>...</v>
      </c>
      <c r="I25" s="30" t="str">
        <f t="shared" si="3"/>
        <v>.....</v>
      </c>
      <c r="J25" s="30" t="e">
        <f>IF($A25="combustibile legnoso",(18.75*(1-$B25)-2.44*$B25),VLOOKUP($I25,Parametri!$G$2:$M$22,4,0))</f>
        <v>#N/A</v>
      </c>
      <c r="K25" s="30" t="e">
        <f t="shared" si="4"/>
        <v>#N/A</v>
      </c>
      <c r="L25" s="30" t="e">
        <f>VLOOKUP($I25,Parametri!$G$2:$M$22,5,0)</f>
        <v>#N/A</v>
      </c>
      <c r="M25" s="30" t="e">
        <f t="shared" si="5"/>
        <v>#N/A</v>
      </c>
      <c r="N25" s="29">
        <f t="shared" si="6"/>
        <v>0</v>
      </c>
      <c r="O25" s="30" t="e">
        <f>VLOOKUP($I25,Parametri!$G$2:$M$22,6,0)</f>
        <v>#N/A</v>
      </c>
      <c r="P25" s="30" t="e">
        <f t="shared" si="7"/>
        <v>#N/A</v>
      </c>
      <c r="Q25" s="29">
        <f t="shared" si="8"/>
        <v>0</v>
      </c>
      <c r="R25" s="30" t="e">
        <f>VLOOKUP($I25,Parametri!$G$2:$M$22,7,0)</f>
        <v>#N/A</v>
      </c>
      <c r="S25" s="30" t="e">
        <f t="shared" si="9"/>
        <v>#N/A</v>
      </c>
      <c r="T25" s="29">
        <f t="shared" si="10"/>
        <v>0</v>
      </c>
    </row>
    <row r="26" spans="1:64" ht="14.7" customHeight="1" collapsed="1" x14ac:dyDescent="0.25">
      <c r="N26" s="11"/>
      <c r="Q26" s="11"/>
    </row>
    <row r="27" spans="1:64" ht="22.65" customHeight="1" x14ac:dyDescent="0.25">
      <c r="A27" s="15" t="s">
        <v>30</v>
      </c>
      <c r="B27" s="36"/>
      <c r="C27" s="36"/>
      <c r="D27" s="36"/>
      <c r="E27" s="17" t="s">
        <v>31</v>
      </c>
      <c r="F27" s="36"/>
      <c r="G27" s="36"/>
      <c r="H27" s="36"/>
      <c r="I27" s="36"/>
      <c r="J27" s="36"/>
      <c r="K27" s="36"/>
      <c r="L27" s="36"/>
      <c r="M27" s="36"/>
      <c r="N27" s="38"/>
      <c r="O27" s="36"/>
      <c r="P27" s="36"/>
      <c r="Q27" s="38"/>
      <c r="R27" s="36"/>
      <c r="S27" s="36"/>
      <c r="T27" s="38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</row>
    <row r="28" spans="1:64" s="40" customFormat="1" ht="14.7" customHeight="1" x14ac:dyDescent="0.25">
      <c r="A28" s="23" t="s">
        <v>32</v>
      </c>
      <c r="B28" s="39" t="s">
        <v>91</v>
      </c>
      <c r="C28" s="39" t="str">
        <f>IF($A28="energia elettrica","rete elettrica","")</f>
        <v>rete elettrica</v>
      </c>
      <c r="D28" s="39" t="str">
        <f>IF($A28="energia elettrica","kWh","")</f>
        <v>kWh</v>
      </c>
      <c r="E28" s="27">
        <v>1</v>
      </c>
      <c r="F28" s="30" t="str">
        <f>IF((LEN($A28)-LEN(SUBSTITUTE($A28," ",""))+1)&lt;2,MID($A28,1,3),MID($A28,1,1)&amp;MID($A28,FIND(" ",$A28)+1,2))</f>
        <v>eel</v>
      </c>
      <c r="G28" s="30" t="str">
        <f>MID($C28,1,3)&amp;IFERROR(IFERROR(MID($C28,FIND("con",$C28)+4,2),MID($C28,FIND("per",$C28)+4,2)),"..")</f>
        <v>ret..</v>
      </c>
      <c r="H28" s="30" t="str">
        <f>MID($D28&amp;"...",1,3)</f>
        <v>kWh</v>
      </c>
      <c r="I28" s="30" t="str">
        <f>_xlfn.CONCAT($F28:$H28)</f>
        <v>eelret..kWh</v>
      </c>
      <c r="J28" s="30">
        <f>VLOOKUP($I28,Parametri!$G$2:$M$22,4,0)</f>
        <v>3.6000000000000003E-3</v>
      </c>
      <c r="K28" s="30">
        <f>E28*J28</f>
        <v>3.6000000000000003E-3</v>
      </c>
      <c r="L28" s="30">
        <f>VLOOKUP($I28,Parametri!$G$2:$M$22,5,0)</f>
        <v>98.15</v>
      </c>
      <c r="M28" s="30">
        <f>K28*L28</f>
        <v>0.35334000000000004</v>
      </c>
      <c r="N28" s="29">
        <f>IF($E28=0,0,IFERROR($M28/1000,"ERRORE"))</f>
        <v>3.5334000000000006E-4</v>
      </c>
      <c r="O28" s="30">
        <f>VLOOKUP($I28,Parametri!$G$2:$M$22,6,0)</f>
        <v>2.25</v>
      </c>
      <c r="P28" s="30">
        <f>K28*O28</f>
        <v>8.1000000000000013E-3</v>
      </c>
      <c r="Q28" s="29">
        <f>IF($E28=0,0,IFERROR($P28/1000,"ERRORE"))</f>
        <v>8.1000000000000021E-6</v>
      </c>
      <c r="R28" s="30">
        <f>VLOOKUP($I28,Parametri!$G$2:$M$22,7,0)</f>
        <v>120.33333333</v>
      </c>
      <c r="S28" s="30">
        <f>K28*R28</f>
        <v>0.43319999998800007</v>
      </c>
      <c r="T28" s="29">
        <f>IF($E28=0,0,IFERROR($S28/1000,"ERRORE"))</f>
        <v>4.3319999998800006E-4</v>
      </c>
    </row>
    <row r="29" spans="1:64" ht="14.7" customHeight="1" x14ac:dyDescent="0.25">
      <c r="A29" s="23"/>
      <c r="B29" s="39"/>
      <c r="C29" s="39" t="str">
        <f>IF($A29="energia elettrica","rete elettrica","")</f>
        <v/>
      </c>
      <c r="D29" s="39" t="str">
        <f>IF($A29="energia elettrica","kWh","")</f>
        <v/>
      </c>
      <c r="E29" s="27"/>
      <c r="F29" s="30" t="str">
        <f>IF((LEN($A29)-LEN(SUBSTITUTE($A29," ",""))+1)&lt;2,MID($A29,1,3),MID($A29,1,1)&amp;MID($A29,FIND(" ",$A29)+1,2))</f>
        <v/>
      </c>
      <c r="G29" s="30" t="str">
        <f>MID($C29,1,3)&amp;IFERROR(IFERROR(MID($C29,FIND("con",$C29)+4,2),MID($C29,FIND("per",$C29)+4,2)),"..")</f>
        <v>..</v>
      </c>
      <c r="H29" s="30" t="str">
        <f>MID($D29&amp;"...",1,3)</f>
        <v>...</v>
      </c>
      <c r="I29" s="30" t="str">
        <f>_xlfn.CONCAT($F29:$H29)</f>
        <v>.....</v>
      </c>
      <c r="J29" s="30" t="e">
        <f>VLOOKUP($I29,Parametri!$G$2:$M$22,4,0)</f>
        <v>#N/A</v>
      </c>
      <c r="K29" s="30" t="e">
        <f>E29*J29</f>
        <v>#N/A</v>
      </c>
      <c r="L29" s="30" t="e">
        <f>VLOOKUP($I29,Parametri!$G$2:$M$22,5,0)</f>
        <v>#N/A</v>
      </c>
      <c r="M29" s="30" t="e">
        <f>K29*L29</f>
        <v>#N/A</v>
      </c>
      <c r="N29" s="29">
        <f>IF($E29=0,0,IFERROR($M29/1000,"ERRORE"))</f>
        <v>0</v>
      </c>
      <c r="O29" s="30" t="e">
        <f>VLOOKUP($I29,Parametri!$G$2:$M$22,6,0)</f>
        <v>#N/A</v>
      </c>
      <c r="P29" s="30" t="e">
        <f>K29*O29</f>
        <v>#N/A</v>
      </c>
      <c r="Q29" s="29">
        <f>IF($E29=0,0,IFERROR($P29/1000,"ERRORE"))</f>
        <v>0</v>
      </c>
      <c r="R29" s="30" t="e">
        <f>VLOOKUP($I29,Parametri!$G$2:$M$22,7,0)</f>
        <v>#N/A</v>
      </c>
      <c r="S29" s="30" t="e">
        <f>K29*R29</f>
        <v>#N/A</v>
      </c>
      <c r="T29" s="29">
        <f>IF($E29=0,0,IFERROR($S29/1000,"ERRORE"))</f>
        <v>0</v>
      </c>
    </row>
    <row r="30" spans="1:64" s="40" customFormat="1" ht="14.7" customHeight="1" x14ac:dyDescent="0.25">
      <c r="A30" s="23"/>
      <c r="B30" s="39"/>
      <c r="C30" s="39" t="str">
        <f>IF($A30="energia elettrica","rete elettrica","")</f>
        <v/>
      </c>
      <c r="D30" s="39" t="str">
        <f>IF($A30="energia elettrica","kWh","")</f>
        <v/>
      </c>
      <c r="E30" s="27"/>
      <c r="F30" s="30" t="str">
        <f>IF((LEN($A30)-LEN(SUBSTITUTE($A30," ",""))+1)&lt;2,MID($A30,1,3),MID($A30,1,1)&amp;MID($A30,FIND(" ",$A30)+1,2))</f>
        <v/>
      </c>
      <c r="G30" s="30" t="str">
        <f>MID($C30,1,3)&amp;IFERROR(IFERROR(MID($C30,FIND("con",$C30)+4,2),MID($C30,FIND("per",$C30)+4,2)),"..")</f>
        <v>..</v>
      </c>
      <c r="H30" s="30" t="str">
        <f>MID($D30&amp;"...",1,3)</f>
        <v>...</v>
      </c>
      <c r="I30" s="30" t="str">
        <f>_xlfn.CONCAT($F30:$H30)</f>
        <v>.....</v>
      </c>
      <c r="J30" s="30" t="e">
        <f>VLOOKUP($I30,Parametri!$G$2:$M$22,4,0)</f>
        <v>#N/A</v>
      </c>
      <c r="K30" s="30" t="e">
        <f>E30*J30</f>
        <v>#N/A</v>
      </c>
      <c r="L30" s="30" t="e">
        <f>VLOOKUP($I30,Parametri!$G$2:$M$22,5,0)</f>
        <v>#N/A</v>
      </c>
      <c r="M30" s="30" t="e">
        <f>K30*L30</f>
        <v>#N/A</v>
      </c>
      <c r="N30" s="29">
        <f>IF($E30=0,0,IFERROR($M30/1000,"ERRORE"))</f>
        <v>0</v>
      </c>
      <c r="O30" s="30" t="e">
        <f>VLOOKUP($I30,Parametri!$G$2:$M$22,6,0)</f>
        <v>#N/A</v>
      </c>
      <c r="P30" s="30" t="e">
        <f>K30*O30</f>
        <v>#N/A</v>
      </c>
      <c r="Q30" s="29">
        <f>IF($E30=0,0,IFERROR($P30/1000,"ERRORE"))</f>
        <v>0</v>
      </c>
      <c r="R30" s="30" t="e">
        <f>VLOOKUP($I30,Parametri!$G$2:$M$22,7,0)</f>
        <v>#N/A</v>
      </c>
      <c r="S30" s="30" t="e">
        <f>K30*R30</f>
        <v>#N/A</v>
      </c>
      <c r="T30" s="29">
        <f>IF($E30=0,0,IFERROR($S30/1000,"ERRORE"))</f>
        <v>0</v>
      </c>
    </row>
    <row r="31" spans="1:64" ht="14.7" customHeight="1" x14ac:dyDescent="0.25">
      <c r="A31" s="23"/>
      <c r="B31" s="39"/>
      <c r="C31" s="39" t="str">
        <f>IF($A31="energia elettrica","rete elettrica","")</f>
        <v/>
      </c>
      <c r="D31" s="39" t="str">
        <f>IF($A31="energia elettrica","kWh","")</f>
        <v/>
      </c>
      <c r="E31" s="27"/>
      <c r="F31" s="30" t="str">
        <f>IF((LEN($A31)-LEN(SUBSTITUTE($A31," ",""))+1)&lt;2,MID($A31,1,3),MID($A31,1,1)&amp;MID($A31,FIND(" ",$A31)+1,2))</f>
        <v/>
      </c>
      <c r="G31" s="30" t="str">
        <f>MID($C31,1,3)&amp;IFERROR(IFERROR(MID($C31,FIND("con",$C31)+4,2),MID($C31,FIND("per",$C31)+4,2)),"..")</f>
        <v>..</v>
      </c>
      <c r="H31" s="30" t="str">
        <f>MID($D31&amp;"...",1,3)</f>
        <v>...</v>
      </c>
      <c r="I31" s="30" t="str">
        <f>_xlfn.CONCAT($F31:$H31)</f>
        <v>.....</v>
      </c>
      <c r="J31" s="30" t="e">
        <f>VLOOKUP($I31,Parametri!$G$2:$M$22,4,0)</f>
        <v>#N/A</v>
      </c>
      <c r="K31" s="30" t="e">
        <f>E31*J31</f>
        <v>#N/A</v>
      </c>
      <c r="L31" s="30" t="e">
        <f>VLOOKUP($I31,Parametri!$G$2:$M$22,5,0)</f>
        <v>#N/A</v>
      </c>
      <c r="M31" s="30" t="e">
        <f>K31*L31</f>
        <v>#N/A</v>
      </c>
      <c r="N31" s="29">
        <f>IF($E31=0,0,IFERROR($M31/1000,"ERRORE"))</f>
        <v>0</v>
      </c>
      <c r="O31" s="30" t="e">
        <f>VLOOKUP($I31,Parametri!$G$2:$M$22,6,0)</f>
        <v>#N/A</v>
      </c>
      <c r="P31" s="30" t="e">
        <f>K31*O31</f>
        <v>#N/A</v>
      </c>
      <c r="Q31" s="29">
        <f>IF($E31=0,0,IFERROR($P31/1000,"ERRORE"))</f>
        <v>0</v>
      </c>
      <c r="R31" s="30" t="e">
        <f>VLOOKUP($I31,Parametri!$G$2:$M$22,7,0)</f>
        <v>#N/A</v>
      </c>
      <c r="S31" s="30" t="e">
        <f>K31*R31</f>
        <v>#N/A</v>
      </c>
      <c r="T31" s="29">
        <f>IF($E31=0,0,IFERROR($S31/1000,"ERRORE"))</f>
        <v>0</v>
      </c>
    </row>
    <row r="32" spans="1:64" s="40" customFormat="1" ht="14.7" customHeight="1" x14ac:dyDescent="0.25">
      <c r="A32" s="23"/>
      <c r="B32" s="39"/>
      <c r="C32" s="39" t="str">
        <f>IF($A32="energia elettrica","rete elettrica","")</f>
        <v/>
      </c>
      <c r="D32" s="39" t="str">
        <f>IF($A32="energia elettrica","kWh","")</f>
        <v/>
      </c>
      <c r="E32" s="27"/>
      <c r="F32" s="30" t="str">
        <f>IF((LEN($A32)-LEN(SUBSTITUTE($A32," ",""))+1)&lt;2,MID($A32,1,3),MID($A32,1,1)&amp;MID($A32,FIND(" ",$A32)+1,2))</f>
        <v/>
      </c>
      <c r="G32" s="30" t="str">
        <f>MID($C32,1,3)&amp;IFERROR(IFERROR(MID($C32,FIND("con",$C32)+4,2),MID($C32,FIND("per",$C32)+4,2)),"..")</f>
        <v>..</v>
      </c>
      <c r="H32" s="30" t="str">
        <f>MID($D32&amp;"...",1,3)</f>
        <v>...</v>
      </c>
      <c r="I32" s="30" t="str">
        <f>_xlfn.CONCAT($F32:$H32)</f>
        <v>.....</v>
      </c>
      <c r="J32" s="30" t="e">
        <f>VLOOKUP($I32,Parametri!$G$2:$M$22,4,0)</f>
        <v>#N/A</v>
      </c>
      <c r="K32" s="30" t="e">
        <f>E32*J32</f>
        <v>#N/A</v>
      </c>
      <c r="L32" s="30" t="e">
        <f>VLOOKUP($I32,Parametri!$G$2:$M$22,5,0)</f>
        <v>#N/A</v>
      </c>
      <c r="M32" s="30" t="e">
        <f>K32*L32</f>
        <v>#N/A</v>
      </c>
      <c r="N32" s="29">
        <f>IF($E32=0,0,IFERROR($M32/1000,"ERRORE"))</f>
        <v>0</v>
      </c>
      <c r="O32" s="30" t="e">
        <f>VLOOKUP($I32,Parametri!$G$2:$M$22,6,0)</f>
        <v>#N/A</v>
      </c>
      <c r="P32" s="30" t="e">
        <f>K32*O32</f>
        <v>#N/A</v>
      </c>
      <c r="Q32" s="29">
        <f>IF($E32=0,0,IFERROR($P32/1000,"ERRORE"))</f>
        <v>0</v>
      </c>
      <c r="R32" s="30" t="e">
        <f>VLOOKUP($I32,Parametri!$G$2:$M$22,7,0)</f>
        <v>#N/A</v>
      </c>
      <c r="S32" s="30" t="e">
        <f>K32*R32</f>
        <v>#N/A</v>
      </c>
      <c r="T32" s="29">
        <f>IF($E32=0,0,IFERROR($S32/1000,"ERRORE"))</f>
        <v>0</v>
      </c>
    </row>
  </sheetData>
  <sheetProtection sheet="1" objects="1" scenarios="1" selectLockedCells="1"/>
  <mergeCells count="2">
    <mergeCell ref="B1:E1"/>
    <mergeCell ref="A2:E2"/>
  </mergeCells>
  <dataValidations count="3">
    <dataValidation type="decimal" allowBlank="1" showErrorMessage="1" sqref="B6:B25" xr:uid="{00000000-0002-0000-0400-000000000000}">
      <formula1>0.1</formula1>
      <formula2>0.9</formula2>
    </dataValidation>
    <dataValidation type="whole" operator="greaterThan" allowBlank="1" showErrorMessage="1" sqref="E6:E25 E28:E32" xr:uid="{00000000-0002-0000-0400-000001000000}">
      <formula1>0</formula1>
      <formula2>0</formula2>
    </dataValidation>
    <dataValidation operator="equal" allowBlank="1" showErrorMessage="1" sqref="B28:D32" xr:uid="{00000000-0002-0000-0400-000002000000}">
      <formula1>0</formula1>
      <formula2>0</formula2>
    </dataValidation>
  </dataValidations>
  <pageMargins left="0.78749999999999998" right="0.78749999999999998" top="0.78749999999999998" bottom="0.78749999999999998" header="0.51180555555555496" footer="0.51180555555555496"/>
  <pageSetup firstPageNumber="0" orientation="portrait" horizontalDpi="300" verticalDpi="300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operator="equal" allowBlank="1" showErrorMessage="1" xr:uid="{00000000-0002-0000-0400-000003000000}">
          <x14:formula1>
            <xm:f>Dati!$A$2:$A$12</xm:f>
          </x14:formula1>
          <x14:formula2>
            <xm:f>0</xm:f>
          </x14:formula2>
          <xm:sqref>A6:A25</xm:sqref>
        </x14:dataValidation>
        <x14:dataValidation type="list" operator="equal" allowBlank="1" showErrorMessage="1" xr:uid="{00000000-0002-0000-0400-000004000000}">
          <x14:formula1>
            <xm:f>Dati!$B$2:$B$8</xm:f>
          </x14:formula1>
          <x14:formula2>
            <xm:f>0</xm:f>
          </x14:formula2>
          <xm:sqref>C6:C25</xm:sqref>
        </x14:dataValidation>
        <x14:dataValidation type="list" operator="equal" allowBlank="1" showErrorMessage="1" xr:uid="{00000000-0002-0000-0400-000005000000}">
          <x14:formula1>
            <xm:f>Dati!$C$2:$C$6</xm:f>
          </x14:formula1>
          <x14:formula2>
            <xm:f>0</xm:f>
          </x14:formula2>
          <xm:sqref>D6:D25</xm:sqref>
        </x14:dataValidation>
        <x14:dataValidation type="list" operator="equal" allowBlank="1" showErrorMessage="1" xr:uid="{00000000-0002-0000-0400-000006000000}">
          <x14:formula1>
            <xm:f>Dati!$A$13:$A$14</xm:f>
          </x14:formula1>
          <x14:formula2>
            <xm:f>0</xm:f>
          </x14:formula2>
          <xm:sqref>A28:A32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7BC65"/>
  </sheetPr>
  <dimension ref="B1:AMK8"/>
  <sheetViews>
    <sheetView zoomScaleNormal="100" zoomScalePageLayoutView="60" workbookViewId="0">
      <selection activeCell="F4" sqref="F4"/>
    </sheetView>
  </sheetViews>
  <sheetFormatPr defaultRowHeight="13.2" zeroHeight="1" x14ac:dyDescent="0.25"/>
  <cols>
    <col min="1" max="1" width="5.5546875" customWidth="1"/>
    <col min="2" max="2" width="42.21875" customWidth="1"/>
    <col min="3" max="3" width="18.21875" customWidth="1"/>
    <col min="4" max="4" width="17.5546875" customWidth="1"/>
    <col min="5" max="5" width="18" customWidth="1"/>
    <col min="6" max="6" width="5.5546875" customWidth="1"/>
    <col min="7" max="7" width="14.44140625" hidden="1" customWidth="1"/>
    <col min="8" max="8" width="12.77734375" hidden="1" customWidth="1"/>
    <col min="9" max="9" width="11.5546875" hidden="1"/>
    <col min="10" max="10" width="12.109375" hidden="1" customWidth="1"/>
    <col min="11" max="11" width="18.5546875" hidden="1" customWidth="1"/>
    <col min="12" max="12" width="14.44140625" hidden="1" customWidth="1"/>
    <col min="13" max="14" width="11.44140625" hidden="1"/>
    <col min="15" max="15" width="16.77734375" hidden="1" customWidth="1"/>
    <col min="16" max="17" width="11.44140625" hidden="1"/>
    <col min="18" max="18" width="17.44140625" hidden="1" customWidth="1"/>
    <col min="19" max="20" width="11.44140625" hidden="1"/>
    <col min="21" max="21" width="16.5546875" style="11" hidden="1" customWidth="1"/>
    <col min="22" max="257" width="11.44140625" hidden="1"/>
    <col min="258" max="1025" width="11.5546875" hidden="1"/>
  </cols>
  <sheetData>
    <row r="1" spans="2:270" ht="67.8" customHeight="1" x14ac:dyDescent="0.25">
      <c r="B1" s="12"/>
      <c r="C1" s="83" t="s">
        <v>9</v>
      </c>
      <c r="D1" s="83"/>
      <c r="E1" s="83"/>
      <c r="F1" s="83"/>
      <c r="G1" s="14"/>
      <c r="H1" s="14"/>
      <c r="I1" s="14"/>
      <c r="J1" s="14"/>
      <c r="K1" s="14"/>
      <c r="L1" s="14"/>
      <c r="M1" s="14"/>
      <c r="N1" s="14"/>
      <c r="O1" s="12"/>
      <c r="P1" s="14"/>
      <c r="Q1" s="14"/>
      <c r="R1" s="12"/>
      <c r="S1" s="14"/>
      <c r="T1" s="14"/>
      <c r="U1" s="12"/>
      <c r="JJ1" s="42" t="str">
        <f>Parametri!O24</f>
        <v>4832A1</v>
      </c>
    </row>
    <row r="2" spans="2:270" ht="50.85" customHeight="1" x14ac:dyDescent="0.25">
      <c r="B2" s="84" t="s">
        <v>34</v>
      </c>
      <c r="C2" s="84"/>
      <c r="D2" s="84"/>
      <c r="E2" s="84"/>
      <c r="F2" s="84"/>
      <c r="G2" s="14"/>
      <c r="H2" s="14"/>
      <c r="I2" s="14"/>
      <c r="J2" s="14"/>
      <c r="K2" s="14"/>
      <c r="L2" s="14"/>
      <c r="M2" s="14"/>
      <c r="N2" s="14"/>
      <c r="O2" s="12"/>
      <c r="P2" s="14"/>
      <c r="Q2" s="14"/>
      <c r="R2" s="12"/>
      <c r="S2" s="14"/>
      <c r="T2" s="14"/>
      <c r="U2" s="12"/>
    </row>
    <row r="3" spans="2:270" ht="50.85" customHeight="1" x14ac:dyDescent="0.25">
      <c r="B3" s="1"/>
      <c r="G3" s="14"/>
      <c r="H3" s="14"/>
      <c r="I3" s="14"/>
      <c r="J3" s="14"/>
      <c r="K3" s="14"/>
      <c r="L3" s="14"/>
      <c r="M3" s="14"/>
      <c r="N3" s="14"/>
      <c r="O3" s="12"/>
      <c r="P3" s="14"/>
      <c r="Q3" s="14"/>
      <c r="R3" s="12"/>
      <c r="S3" s="14"/>
      <c r="T3" s="14"/>
      <c r="U3" s="12"/>
    </row>
    <row r="4" spans="2:270" ht="43.95" customHeight="1" x14ac:dyDescent="0.3">
      <c r="B4" s="43"/>
      <c r="C4" s="44" t="s">
        <v>35</v>
      </c>
      <c r="D4" s="44" t="s">
        <v>36</v>
      </c>
      <c r="E4" s="44" t="s">
        <v>37</v>
      </c>
      <c r="G4" s="14"/>
      <c r="H4" s="14"/>
      <c r="I4" s="14"/>
      <c r="J4" s="14"/>
      <c r="K4" s="14"/>
      <c r="L4" s="14"/>
      <c r="M4" s="14"/>
      <c r="N4" s="14"/>
      <c r="O4" s="12"/>
      <c r="P4" s="14"/>
      <c r="Q4" s="14"/>
      <c r="R4" s="12"/>
      <c r="S4" s="14"/>
      <c r="T4" s="14"/>
      <c r="U4" s="12"/>
    </row>
    <row r="5" spans="2:270" ht="43.95" customHeight="1" x14ac:dyDescent="0.25">
      <c r="B5" s="45" t="s">
        <v>38</v>
      </c>
      <c r="C5" s="46">
        <f>SUM(ANTE!$N$6:$N$25,ANTE!$N$28:$N$32)</f>
        <v>3.5334000000000006E-4</v>
      </c>
      <c r="D5" s="46">
        <f>SUM(ANTE!$Q$6:$Q$25,ANTE!$Q$28:$Q$32)</f>
        <v>8.1000000000000021E-6</v>
      </c>
      <c r="E5" s="46">
        <f>SUM(ANTE!$T$6:$T$25,ANTE!$T$28:$T$32)</f>
        <v>4.3319999998800006E-4</v>
      </c>
      <c r="G5" s="14"/>
      <c r="H5" s="14"/>
      <c r="I5" s="14"/>
      <c r="J5" s="14"/>
      <c r="K5" s="14"/>
      <c r="L5" s="14"/>
      <c r="M5" s="14"/>
      <c r="N5" s="14"/>
      <c r="O5" s="12"/>
      <c r="P5" s="14"/>
      <c r="Q5" s="14"/>
      <c r="R5" s="12"/>
      <c r="S5" s="14"/>
      <c r="T5" s="14"/>
      <c r="U5" s="12"/>
    </row>
    <row r="6" spans="2:270" ht="43.95" customHeight="1" x14ac:dyDescent="0.25">
      <c r="B6" s="45" t="s">
        <v>39</v>
      </c>
      <c r="C6" s="46">
        <f>SUM(POST!$N$6:$N$25,POST!$N$28:$N$32)</f>
        <v>3.5334000000000006E-4</v>
      </c>
      <c r="D6" s="46">
        <f>SUM(POST!$Q$6:$Q$25,POST!$Q$28:$Q$32)</f>
        <v>8.1000000000000021E-6</v>
      </c>
      <c r="E6" s="46">
        <f>SUM(POST!$T$6:$T$25,POST!$T$28:$T$32)</f>
        <v>4.3319999998800006E-4</v>
      </c>
      <c r="G6" s="14"/>
      <c r="H6" s="14"/>
      <c r="I6" s="14"/>
      <c r="J6" s="14"/>
      <c r="K6" s="14"/>
      <c r="L6" s="14"/>
      <c r="M6" s="14"/>
      <c r="N6" s="14"/>
      <c r="O6" s="12"/>
      <c r="P6" s="14"/>
      <c r="Q6" s="14"/>
      <c r="R6" s="12"/>
      <c r="S6" s="14"/>
      <c r="T6" s="14"/>
      <c r="U6" s="12"/>
    </row>
    <row r="7" spans="2:270" ht="43.95" customHeight="1" x14ac:dyDescent="0.4">
      <c r="B7" s="47" t="s">
        <v>40</v>
      </c>
      <c r="C7" s="48">
        <f>C6-C5</f>
        <v>0</v>
      </c>
      <c r="D7" s="48">
        <f>D6-D5</f>
        <v>0</v>
      </c>
      <c r="E7" s="48">
        <f>E6-E5</f>
        <v>0</v>
      </c>
      <c r="G7" s="14"/>
      <c r="H7" s="14"/>
      <c r="I7" s="14"/>
      <c r="J7" s="14"/>
      <c r="K7" s="14"/>
      <c r="L7" s="14"/>
      <c r="M7" s="14"/>
      <c r="N7" s="14"/>
      <c r="O7" s="12"/>
      <c r="P7" s="14"/>
      <c r="Q7" s="14"/>
      <c r="R7" s="12"/>
      <c r="S7" s="14"/>
      <c r="T7" s="14"/>
      <c r="U7" s="12"/>
    </row>
    <row r="8" spans="2:270" ht="14.7" customHeight="1" x14ac:dyDescent="0.25">
      <c r="B8" s="12"/>
      <c r="C8" s="12"/>
      <c r="D8" s="12"/>
      <c r="E8" s="12"/>
      <c r="F8" s="12"/>
      <c r="G8" s="14"/>
      <c r="H8" s="14"/>
      <c r="I8" s="14"/>
      <c r="J8" s="14"/>
      <c r="K8" s="14"/>
      <c r="L8" s="14"/>
      <c r="M8" s="14"/>
      <c r="N8" s="14"/>
      <c r="O8" s="12"/>
      <c r="P8" s="14"/>
      <c r="Q8" s="14"/>
      <c r="R8" s="12"/>
      <c r="S8" s="14"/>
      <c r="T8" s="14"/>
      <c r="U8" s="12"/>
    </row>
  </sheetData>
  <sheetProtection sheet="1" objects="1" scenarios="1"/>
  <mergeCells count="2">
    <mergeCell ref="C1:F1"/>
    <mergeCell ref="B2:F2"/>
  </mergeCells>
  <conditionalFormatting sqref="B7:E7">
    <cfRule type="cellIs" dxfId="3" priority="2" operator="lessThanOrEqual">
      <formula>0</formula>
    </cfRule>
    <cfRule type="cellIs" dxfId="2" priority="3" operator="greaterThan">
      <formula>0</formula>
    </cfRule>
  </conditionalFormatting>
  <pageMargins left="0.78749999999999998" right="0.78749999999999998" top="0.78749999999999998" bottom="0.78749999999999998" header="0.51180555555555496" footer="0.51180555555555496"/>
  <pageSetup firstPageNumber="0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7BC65"/>
  </sheetPr>
  <dimension ref="B1:AMK1048576"/>
  <sheetViews>
    <sheetView zoomScaleNormal="100" zoomScalePageLayoutView="60" workbookViewId="0">
      <selection activeCell="B9" sqref="B9"/>
    </sheetView>
  </sheetViews>
  <sheetFormatPr defaultRowHeight="13.2" zeroHeight="1" x14ac:dyDescent="0.25"/>
  <cols>
    <col min="1" max="1" width="5.5546875" customWidth="1"/>
    <col min="2" max="2" width="42.21875" customWidth="1"/>
    <col min="3" max="4" width="25.21875" customWidth="1"/>
    <col min="5" max="5" width="19" customWidth="1"/>
    <col min="6" max="6" width="14.44140625" hidden="1" customWidth="1"/>
    <col min="7" max="7" width="12.77734375" hidden="1" customWidth="1"/>
    <col min="8" max="8" width="11.5546875" hidden="1"/>
    <col min="9" max="9" width="12.109375" hidden="1" customWidth="1"/>
    <col min="10" max="10" width="18.5546875" hidden="1" customWidth="1"/>
    <col min="11" max="11" width="14.44140625" hidden="1" customWidth="1"/>
    <col min="12" max="13" width="11.44140625" hidden="1"/>
    <col min="14" max="14" width="16.77734375" hidden="1" customWidth="1"/>
    <col min="15" max="16" width="11.44140625" hidden="1"/>
    <col min="17" max="17" width="17.44140625" hidden="1" customWidth="1"/>
    <col min="18" max="19" width="11.44140625" hidden="1"/>
    <col min="20" max="20" width="16.5546875" style="11" hidden="1" customWidth="1"/>
    <col min="21" max="256" width="11.44140625" hidden="1"/>
    <col min="257" max="1025" width="11.5546875" hidden="1"/>
  </cols>
  <sheetData>
    <row r="1" spans="2:20" ht="67.8" customHeight="1" x14ac:dyDescent="0.25">
      <c r="B1" s="12"/>
      <c r="C1" s="83" t="s">
        <v>9</v>
      </c>
      <c r="D1" s="83"/>
      <c r="E1" s="83"/>
      <c r="F1" s="14"/>
      <c r="G1" s="14"/>
      <c r="H1" s="14"/>
      <c r="I1" s="14"/>
      <c r="J1" s="14"/>
      <c r="K1" s="14"/>
      <c r="L1" s="14"/>
      <c r="M1" s="14"/>
      <c r="N1" s="12"/>
      <c r="O1" s="14"/>
      <c r="P1" s="14"/>
      <c r="Q1" s="12"/>
      <c r="R1" s="14"/>
      <c r="S1" s="14"/>
      <c r="T1" s="12"/>
    </row>
    <row r="2" spans="2:20" ht="50.85" customHeight="1" x14ac:dyDescent="0.25">
      <c r="B2" s="84" t="s">
        <v>41</v>
      </c>
      <c r="C2" s="84"/>
      <c r="D2" s="84"/>
      <c r="E2" s="84"/>
      <c r="F2" s="14"/>
      <c r="G2" s="14"/>
      <c r="H2" s="14"/>
      <c r="I2" s="14"/>
      <c r="J2" s="14"/>
      <c r="K2" s="14"/>
      <c r="L2" s="14"/>
      <c r="M2" s="14"/>
      <c r="N2" s="12"/>
      <c r="O2" s="14"/>
      <c r="P2" s="14"/>
      <c r="Q2" s="12"/>
      <c r="R2" s="14"/>
      <c r="S2" s="14"/>
      <c r="T2" s="12"/>
    </row>
    <row r="3" spans="2:20" ht="50.85" customHeight="1" x14ac:dyDescent="0.25">
      <c r="B3" s="1"/>
      <c r="F3" s="14"/>
      <c r="G3" s="14"/>
      <c r="H3" s="14"/>
      <c r="I3" s="14"/>
      <c r="J3" s="14"/>
      <c r="K3" s="14"/>
      <c r="L3" s="14"/>
      <c r="M3" s="14"/>
      <c r="N3" s="12"/>
      <c r="O3" s="14"/>
      <c r="P3" s="14"/>
      <c r="Q3" s="12"/>
      <c r="R3" s="14"/>
      <c r="S3" s="14"/>
      <c r="T3" s="12"/>
    </row>
    <row r="4" spans="2:20" ht="43.95" customHeight="1" x14ac:dyDescent="0.3">
      <c r="B4" s="43"/>
      <c r="C4" s="49" t="s">
        <v>35</v>
      </c>
      <c r="D4" s="49" t="s">
        <v>36</v>
      </c>
      <c r="F4" s="14"/>
      <c r="G4" s="14"/>
      <c r="H4" s="14"/>
      <c r="I4" s="14"/>
      <c r="J4" s="14"/>
      <c r="K4" s="14"/>
      <c r="L4" s="14"/>
      <c r="M4" s="14"/>
      <c r="N4" s="12"/>
      <c r="O4" s="14"/>
      <c r="P4" s="14"/>
      <c r="Q4" s="12"/>
      <c r="R4" s="14"/>
      <c r="S4" s="14"/>
      <c r="T4" s="12"/>
    </row>
    <row r="5" spans="2:20" ht="23.25" customHeight="1" x14ac:dyDescent="0.25">
      <c r="B5" s="50" t="s">
        <v>40</v>
      </c>
      <c r="C5" s="51">
        <f>BILANCIO!C7</f>
        <v>0</v>
      </c>
      <c r="D5" s="51">
        <f>BILANCIO!D7</f>
        <v>0</v>
      </c>
      <c r="F5" s="14"/>
      <c r="G5" s="14"/>
      <c r="H5" s="14"/>
      <c r="I5" s="14"/>
      <c r="J5" s="14"/>
      <c r="K5" s="14"/>
      <c r="L5" s="14"/>
      <c r="M5" s="14"/>
      <c r="N5" s="12"/>
      <c r="O5" s="14"/>
      <c r="P5" s="14"/>
      <c r="Q5" s="12"/>
      <c r="R5" s="14"/>
      <c r="S5" s="14"/>
      <c r="T5" s="12"/>
    </row>
    <row r="6" spans="2:20" ht="14.7" customHeight="1" x14ac:dyDescent="0.25">
      <c r="B6" s="12"/>
      <c r="C6" s="12"/>
      <c r="D6" s="12"/>
      <c r="E6" s="12"/>
      <c r="F6" s="14"/>
      <c r="G6" s="14"/>
      <c r="H6" s="14"/>
      <c r="I6" s="14"/>
      <c r="J6" s="14"/>
      <c r="K6" s="14"/>
      <c r="L6" s="14"/>
      <c r="M6" s="14"/>
      <c r="N6" s="12"/>
      <c r="O6" s="14"/>
      <c r="P6" s="14"/>
      <c r="Q6" s="12"/>
      <c r="R6" s="14"/>
      <c r="S6" s="14"/>
      <c r="T6" s="12"/>
    </row>
    <row r="7" spans="2:20" ht="14.7" customHeight="1" x14ac:dyDescent="0.25"/>
    <row r="8" spans="2:20" ht="14.7" customHeight="1" x14ac:dyDescent="0.25">
      <c r="B8" s="16" t="s">
        <v>42</v>
      </c>
    </row>
    <row r="9" spans="2:20" x14ac:dyDescent="0.25">
      <c r="B9" s="52"/>
    </row>
    <row r="10" spans="2:20" x14ac:dyDescent="0.25">
      <c r="B10" s="53"/>
    </row>
    <row r="11" spans="2:20" ht="25.8" x14ac:dyDescent="0.25">
      <c r="B11" s="53"/>
      <c r="C11" s="49" t="s">
        <v>35</v>
      </c>
      <c r="D11" s="49" t="s">
        <v>36</v>
      </c>
      <c r="E11" s="49" t="s">
        <v>43</v>
      </c>
    </row>
    <row r="12" spans="2:20" ht="14.7" customHeight="1" x14ac:dyDescent="0.25">
      <c r="C12" s="54">
        <f>SUMIFS(POST!N6:N25,POST!$A$6:$A$25,$B9,POST!$C$6:$C$25,"motore a combustione interna")</f>
        <v>0</v>
      </c>
      <c r="D12" s="54">
        <f>SUMIFS(POST!Q6:Q25,POST!$A$6:$A$25,$B9,POST!$C$6:$C$25,"motore a combustione interna")</f>
        <v>0</v>
      </c>
      <c r="E12" s="54">
        <f>SUMIFS(POST!K6:K25,POST!$A$6:$A$25,$B9,POST!$C$6:$C$25,"motore a combustione interna")</f>
        <v>0</v>
      </c>
    </row>
    <row r="13" spans="2:20" ht="14.7" customHeight="1" x14ac:dyDescent="0.25">
      <c r="B13" s="55" t="s">
        <v>44</v>
      </c>
      <c r="C13" s="54" t="str">
        <f>IF(C5&gt;0,C12-C5,"NA")</f>
        <v>NA</v>
      </c>
      <c r="D13" s="54" t="str">
        <f>IF(D5&gt;0,D12-D5,"NA")</f>
        <v>NA</v>
      </c>
      <c r="E13" s="56"/>
    </row>
    <row r="14" spans="2:20" ht="14.7" customHeight="1" x14ac:dyDescent="0.25">
      <c r="B14" s="57"/>
      <c r="C14" s="56"/>
      <c r="D14" s="56"/>
      <c r="E14" s="56"/>
    </row>
    <row r="15" spans="2:20" ht="44.7" customHeight="1" x14ac:dyDescent="0.25">
      <c r="C15" s="85" t="str">
        <f>IF(ISNA(_xlfn.IFS(C13&lt;0,"NECESSARI ULTERIORI INTERVENTI DI EFFICIENZA",D13&lt;0,"NECESSARI ULTERIORI INTERVENTI DI EFFICIENZA")),"",_xlfn.IFS(C13&lt;0,"NECESSARI ULTERIORI INTERVENTI DI EFFICIENZA",D13&lt;0,"NECESSARI ULTERIORI INTERVENTI DI EFFICIENZA"))</f>
        <v/>
      </c>
      <c r="D15" s="85"/>
    </row>
    <row r="16" spans="2:20" ht="14.7" hidden="1" customHeight="1" x14ac:dyDescent="0.25"/>
    <row r="17" spans="2:20" s="58" customFormat="1" ht="14.7" hidden="1" customHeight="1" x14ac:dyDescent="0.25">
      <c r="B17" s="59" t="s">
        <v>45</v>
      </c>
      <c r="C17" s="60" t="e">
        <f>C13*1000/$E$12</f>
        <v>#VALUE!</v>
      </c>
      <c r="D17" s="60" t="e">
        <f>D13*1000/$E$12</f>
        <v>#VALUE!</v>
      </c>
      <c r="E17" s="61"/>
      <c r="T17" s="62"/>
    </row>
    <row r="18" spans="2:20" s="58" customFormat="1" ht="14.7" hidden="1" customHeight="1" x14ac:dyDescent="0.25">
      <c r="B18" s="59" t="s">
        <v>46</v>
      </c>
      <c r="C18" s="60" t="e">
        <f>C17/VLOOKUP($B$9,'Conversioni FE flussi'!A2:E4,3)</f>
        <v>#VALUE!</v>
      </c>
      <c r="D18" s="60" t="e">
        <f>D17/VLOOKUP($B$9,'Conversioni FE flussi'!A2:E4,3)</f>
        <v>#VALUE!</v>
      </c>
      <c r="E18" s="61"/>
      <c r="T18" s="62"/>
    </row>
    <row r="19" spans="2:20" s="58" customFormat="1" ht="14.7" hidden="1" customHeight="1" x14ac:dyDescent="0.25">
      <c r="B19" s="59" t="s">
        <v>47</v>
      </c>
      <c r="C19" s="60" t="e">
        <f>C18*(21-15)/(21-3)</f>
        <v>#VALUE!</v>
      </c>
      <c r="D19" s="60" t="e">
        <f>D18*(21-15)/(21-3)</f>
        <v>#VALUE!</v>
      </c>
      <c r="E19" s="61"/>
      <c r="T19" s="62"/>
    </row>
    <row r="20" spans="2:20" s="58" customFormat="1" ht="14.7" hidden="1" customHeight="1" x14ac:dyDescent="0.25">
      <c r="B20" s="59" t="s">
        <v>48</v>
      </c>
      <c r="C20" s="60" t="e">
        <f>VLOOKUP($B$9,'Conversioni FE flussi'!A2:E4,4)</f>
        <v>#N/A</v>
      </c>
      <c r="D20" s="60" t="e">
        <f>VLOOKUP($B$9,'Conversioni FE flussi'!A2:E4,5)</f>
        <v>#N/A</v>
      </c>
      <c r="E20" s="61"/>
      <c r="T20" s="62"/>
    </row>
    <row r="21" spans="2:20" s="58" customFormat="1" ht="14.7" hidden="1" customHeight="1" x14ac:dyDescent="0.25">
      <c r="B21" s="59"/>
      <c r="C21" s="60"/>
      <c r="D21" s="60"/>
      <c r="E21" s="61"/>
      <c r="T21" s="62"/>
    </row>
    <row r="22" spans="2:20" ht="38.85" customHeight="1" x14ac:dyDescent="0.25">
      <c r="C22" s="63" t="s">
        <v>49</v>
      </c>
      <c r="D22" s="63" t="s">
        <v>50</v>
      </c>
    </row>
    <row r="23" spans="2:20" ht="38.85" customHeight="1" x14ac:dyDescent="0.25">
      <c r="B23" s="44" t="s">
        <v>51</v>
      </c>
      <c r="C23" s="64" t="str">
        <f>IF(C13&lt;0,"NECESSARI ULTERIORI INTERVENTI DI EFFICIENZA",IFERROR(IF(C20&gt;C19,C19,"SUFFICIENTI I LIMITI AVG"),"Compilazione foglio non necessaria"))</f>
        <v>Compilazione foglio non necessaria</v>
      </c>
      <c r="D23" s="64" t="str">
        <f>IF(D13&lt;0,"NECESSARI ULTERIORI INTERVENTI DI EFFICIENZA",IFERROR(IF(D20&gt;D19,D19,"SUFFICIENTI I LIMITI AVG"),"Compilazione foglio non necessaria"))</f>
        <v>Compilazione foglio non necessaria</v>
      </c>
    </row>
    <row r="24" spans="2:20" ht="14.7" customHeight="1" x14ac:dyDescent="0.25"/>
    <row r="1048576" ht="12.75" hidden="1" customHeight="1" x14ac:dyDescent="0.25"/>
  </sheetData>
  <sheetProtection sheet="1" objects="1" scenarios="1" selectLockedCells="1"/>
  <mergeCells count="3">
    <mergeCell ref="C1:E1"/>
    <mergeCell ref="B2:E2"/>
    <mergeCell ref="C15:D15"/>
  </mergeCells>
  <conditionalFormatting sqref="B5:D5">
    <cfRule type="cellIs" dxfId="1" priority="2" operator="lessThanOrEqual">
      <formula>0</formula>
    </cfRule>
    <cfRule type="cellIs" dxfId="0" priority="3" operator="greaterThan">
      <formula>0</formula>
    </cfRule>
  </conditionalFormatting>
  <dataValidations count="1">
    <dataValidation operator="equal" allowBlank="1" showErrorMessage="1" sqref="B10:B11" xr:uid="{00000000-0002-0000-0600-000000000000}">
      <formula1>0</formula1>
      <formula2>0</formula2>
    </dataValidation>
  </dataValidations>
  <pageMargins left="0.78749999999999998" right="0.78749999999999998" top="0.78749999999999998" bottom="0.78749999999999998" header="0.51180555555555496" footer="0.51180555555555496"/>
  <pageSetup orientation="portrait" useFirstPageNumber="1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ErrorMessage="1" xr:uid="{00000000-0002-0000-0600-000001000000}">
          <x14:formula1>
            <xm:f>'Conversioni FE flussi'!$A$2:$A$5</xm:f>
          </x14:formula1>
          <x14:formula2>
            <xm:f>0</xm:f>
          </x14:formula2>
          <xm:sqref>B9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08080"/>
  </sheetPr>
  <dimension ref="A1:O24"/>
  <sheetViews>
    <sheetView zoomScaleNormal="100" zoomScalePageLayoutView="60" workbookViewId="0"/>
  </sheetViews>
  <sheetFormatPr defaultRowHeight="13.2" x14ac:dyDescent="0.25"/>
  <cols>
    <col min="1" max="1" width="18.88671875" customWidth="1"/>
    <col min="2" max="2" width="27.88671875" customWidth="1"/>
    <col min="3" max="3" width="11.44140625"/>
    <col min="4" max="7" width="16" customWidth="1"/>
    <col min="8" max="8" width="19.109375" customWidth="1"/>
    <col min="9" max="9" width="20.21875" customWidth="1"/>
    <col min="10" max="10" width="18.88671875" customWidth="1"/>
    <col min="11" max="13" width="16.109375" customWidth="1"/>
    <col min="14" max="257" width="11.44140625"/>
    <col min="258" max="1025" width="11.5546875"/>
  </cols>
  <sheetData>
    <row r="1" spans="1:15" ht="14.7" customHeight="1" x14ac:dyDescent="0.25">
      <c r="A1" s="12" t="s">
        <v>52</v>
      </c>
      <c r="B1" s="12" t="s">
        <v>53</v>
      </c>
      <c r="C1" s="12" t="s">
        <v>54</v>
      </c>
      <c r="D1" s="65" t="s">
        <v>17</v>
      </c>
      <c r="E1" s="65" t="s">
        <v>18</v>
      </c>
      <c r="F1" s="65" t="s">
        <v>19</v>
      </c>
      <c r="G1" s="12" t="s">
        <v>20</v>
      </c>
      <c r="H1" s="12" t="s">
        <v>55</v>
      </c>
      <c r="I1" s="12" t="s">
        <v>56</v>
      </c>
      <c r="J1" s="12" t="s">
        <v>57</v>
      </c>
      <c r="K1" s="12" t="s">
        <v>58</v>
      </c>
      <c r="L1" s="12" t="s">
        <v>59</v>
      </c>
      <c r="M1" s="12" t="s">
        <v>60</v>
      </c>
      <c r="N1" t="s">
        <v>61</v>
      </c>
    </row>
    <row r="2" spans="1:15" ht="14.7" customHeight="1" x14ac:dyDescent="0.25">
      <c r="A2" t="s">
        <v>62</v>
      </c>
      <c r="B2" t="s">
        <v>63</v>
      </c>
      <c r="C2" t="s">
        <v>64</v>
      </c>
      <c r="D2" s="66" t="str">
        <f t="shared" ref="D2:D22" si="0">IF((LEN($A2)-LEN(SUBSTITUTE($A2," ",""))+1)&lt;2,MID($A2,1,3),MID($A2,1,1)&amp;MID($A2,FIND(" ",$A2)+1,2))</f>
        <v>met</v>
      </c>
      <c r="E2" s="66" t="str">
        <f t="shared" ref="E2:E22" si="1">MID($B2,1,3)&amp;IFERROR(IFERROR(MID($B2,FIND("con",$B2)+4,2),MID($B2,FIND("per",$B2)+4,2)),"..")</f>
        <v>cal..</v>
      </c>
      <c r="F2" s="66" t="str">
        <f t="shared" ref="F2:F22" si="2">MID($C2&amp;"...",1,3)</f>
        <v>m3.</v>
      </c>
      <c r="G2" t="str">
        <f t="shared" ref="G2:G22" si="3">_xlfn.CONCAT($D2:$F2)</f>
        <v>metcal..m3.</v>
      </c>
      <c r="H2">
        <v>8.1999999999999998E-4</v>
      </c>
      <c r="I2" s="56">
        <v>9.59</v>
      </c>
      <c r="J2">
        <f t="shared" ref="J2:J15" si="4">I2/1000*3.6</f>
        <v>3.4523999999999999E-2</v>
      </c>
      <c r="K2">
        <v>80</v>
      </c>
      <c r="L2">
        <v>0.3</v>
      </c>
      <c r="M2">
        <v>55.82</v>
      </c>
      <c r="O2">
        <f>M2*3.6</f>
        <v>200.952</v>
      </c>
    </row>
    <row r="3" spans="1:15" ht="14.85" customHeight="1" x14ac:dyDescent="0.25">
      <c r="A3" t="s">
        <v>62</v>
      </c>
      <c r="B3" t="s">
        <v>65</v>
      </c>
      <c r="C3" t="s">
        <v>64</v>
      </c>
      <c r="D3" s="66" t="str">
        <f t="shared" si="0"/>
        <v>met</v>
      </c>
      <c r="E3" s="66" t="str">
        <f t="shared" si="1"/>
        <v>tur..</v>
      </c>
      <c r="F3" s="66" t="str">
        <f t="shared" si="2"/>
        <v>m3.</v>
      </c>
      <c r="G3" t="str">
        <f t="shared" si="3"/>
        <v>mettur..m3.</v>
      </c>
      <c r="H3">
        <v>8.1999999999999998E-4</v>
      </c>
      <c r="I3" s="56">
        <v>9.59</v>
      </c>
      <c r="J3">
        <f t="shared" si="4"/>
        <v>3.4523999999999999E-2</v>
      </c>
      <c r="K3">
        <v>81</v>
      </c>
      <c r="L3">
        <v>0.2</v>
      </c>
      <c r="M3">
        <v>55.82</v>
      </c>
      <c r="O3">
        <f>M3*3.6</f>
        <v>200.952</v>
      </c>
    </row>
    <row r="4" spans="1:15" s="67" customFormat="1" ht="14.85" customHeight="1" x14ac:dyDescent="0.25">
      <c r="A4" s="67" t="s">
        <v>62</v>
      </c>
      <c r="B4" s="67" t="s">
        <v>66</v>
      </c>
      <c r="C4" s="67" t="s">
        <v>64</v>
      </c>
      <c r="D4" s="67" t="str">
        <f t="shared" si="0"/>
        <v>met</v>
      </c>
      <c r="E4" s="67" t="str">
        <f t="shared" si="1"/>
        <v>mot..</v>
      </c>
      <c r="F4" s="67" t="str">
        <f t="shared" si="2"/>
        <v>m3.</v>
      </c>
      <c r="G4" s="67" t="str">
        <f t="shared" si="3"/>
        <v>metmot..m3.</v>
      </c>
      <c r="H4" s="67">
        <v>8.1999999999999998E-4</v>
      </c>
      <c r="I4" s="68">
        <v>9.59</v>
      </c>
      <c r="J4" s="67">
        <f t="shared" si="4"/>
        <v>3.4523999999999999E-2</v>
      </c>
      <c r="K4" s="67">
        <v>140</v>
      </c>
      <c r="L4" s="67">
        <v>1.6</v>
      </c>
      <c r="M4" s="67">
        <v>55.82</v>
      </c>
      <c r="O4" s="67">
        <f>M4*3.6</f>
        <v>200.952</v>
      </c>
    </row>
    <row r="5" spans="1:15" ht="14.7" customHeight="1" x14ac:dyDescent="0.25">
      <c r="A5" t="s">
        <v>62</v>
      </c>
      <c r="B5" t="s">
        <v>67</v>
      </c>
      <c r="C5" t="s">
        <v>68</v>
      </c>
      <c r="D5" s="66" t="str">
        <f t="shared" si="0"/>
        <v>met</v>
      </c>
      <c r="E5" s="66" t="str">
        <f t="shared" si="1"/>
        <v>for..</v>
      </c>
      <c r="F5" s="66" t="str">
        <f t="shared" si="2"/>
        <v>m3.</v>
      </c>
      <c r="G5" t="str">
        <f t="shared" si="3"/>
        <v>metfor..m3.</v>
      </c>
      <c r="H5">
        <v>8.1999999999999998E-4</v>
      </c>
      <c r="I5" s="56">
        <v>9.59</v>
      </c>
      <c r="J5">
        <f t="shared" si="4"/>
        <v>3.4523999999999999E-2</v>
      </c>
      <c r="K5">
        <v>80</v>
      </c>
      <c r="L5">
        <v>3.5</v>
      </c>
      <c r="M5">
        <v>53</v>
      </c>
      <c r="O5">
        <f>M5*3.6</f>
        <v>190.8</v>
      </c>
    </row>
    <row r="6" spans="1:15" ht="14.7" customHeight="1" x14ac:dyDescent="0.25">
      <c r="A6" t="s">
        <v>62</v>
      </c>
      <c r="B6" t="s">
        <v>69</v>
      </c>
      <c r="C6" t="s">
        <v>68</v>
      </c>
      <c r="D6" s="66" t="str">
        <f t="shared" si="0"/>
        <v>met</v>
      </c>
      <c r="E6" s="66" t="str">
        <f t="shared" si="1"/>
        <v>forve</v>
      </c>
      <c r="F6" s="66" t="str">
        <f t="shared" si="2"/>
        <v>m3.</v>
      </c>
      <c r="G6" t="str">
        <f t="shared" si="3"/>
        <v>metforvem3.</v>
      </c>
      <c r="H6">
        <v>8.1999999999999998E-4</v>
      </c>
      <c r="I6" s="56">
        <v>9.59</v>
      </c>
      <c r="J6">
        <f t="shared" si="4"/>
        <v>3.4523999999999999E-2</v>
      </c>
      <c r="K6">
        <v>80</v>
      </c>
      <c r="L6">
        <v>40.4</v>
      </c>
      <c r="M6">
        <v>53</v>
      </c>
      <c r="O6">
        <v>200</v>
      </c>
    </row>
    <row r="7" spans="1:15" ht="14.7" customHeight="1" x14ac:dyDescent="0.25">
      <c r="A7" t="s">
        <v>70</v>
      </c>
      <c r="B7" t="s">
        <v>63</v>
      </c>
      <c r="C7" t="s">
        <v>71</v>
      </c>
      <c r="D7" s="66" t="str">
        <f t="shared" si="0"/>
        <v>gas</v>
      </c>
      <c r="E7" s="66" t="str">
        <f t="shared" si="1"/>
        <v>cal..</v>
      </c>
      <c r="F7" s="66" t="str">
        <f t="shared" si="2"/>
        <v>l..</v>
      </c>
      <c r="G7" t="str">
        <f t="shared" si="3"/>
        <v>gascal..l..</v>
      </c>
      <c r="H7">
        <v>5.5999999999999995E-4</v>
      </c>
      <c r="I7" s="56">
        <f>I9*0.835</f>
        <v>9.9030999999999985</v>
      </c>
      <c r="J7">
        <f t="shared" si="4"/>
        <v>3.5651159999999994E-2</v>
      </c>
      <c r="K7">
        <v>80</v>
      </c>
      <c r="L7">
        <v>5</v>
      </c>
      <c r="M7">
        <v>73.319999999999993</v>
      </c>
      <c r="O7">
        <f t="shared" ref="O7:O22" si="5">M7*3.6</f>
        <v>263.952</v>
      </c>
    </row>
    <row r="8" spans="1:15" ht="14.7" customHeight="1" x14ac:dyDescent="0.25">
      <c r="A8" t="s">
        <v>70</v>
      </c>
      <c r="B8" t="s">
        <v>66</v>
      </c>
      <c r="C8" t="s">
        <v>71</v>
      </c>
      <c r="D8" s="66" t="str">
        <f t="shared" si="0"/>
        <v>gas</v>
      </c>
      <c r="E8" s="66" t="str">
        <f t="shared" si="1"/>
        <v>mot..</v>
      </c>
      <c r="F8" s="66" t="str">
        <f t="shared" si="2"/>
        <v>l..</v>
      </c>
      <c r="G8" t="str">
        <f t="shared" si="3"/>
        <v>gasmot..l..</v>
      </c>
      <c r="H8">
        <v>5.5999999999999995E-4</v>
      </c>
      <c r="I8" s="56">
        <f>I10*0.835</f>
        <v>9.9030999999999985</v>
      </c>
      <c r="J8">
        <f t="shared" si="4"/>
        <v>3.5651159999999994E-2</v>
      </c>
      <c r="K8">
        <v>600</v>
      </c>
      <c r="L8">
        <v>21</v>
      </c>
      <c r="M8">
        <v>73.319999999999993</v>
      </c>
      <c r="O8">
        <f t="shared" si="5"/>
        <v>263.952</v>
      </c>
    </row>
    <row r="9" spans="1:15" ht="14.7" customHeight="1" x14ac:dyDescent="0.25">
      <c r="A9" t="s">
        <v>70</v>
      </c>
      <c r="B9" t="s">
        <v>63</v>
      </c>
      <c r="C9" t="s">
        <v>72</v>
      </c>
      <c r="D9" s="66" t="str">
        <f t="shared" si="0"/>
        <v>gas</v>
      </c>
      <c r="E9" s="66" t="str">
        <f t="shared" si="1"/>
        <v>cal..</v>
      </c>
      <c r="F9" s="66" t="str">
        <f t="shared" si="2"/>
        <v>kg.</v>
      </c>
      <c r="G9" t="str">
        <f t="shared" si="3"/>
        <v>gascal..kg.</v>
      </c>
      <c r="H9">
        <v>9.5E-4</v>
      </c>
      <c r="I9" s="56">
        <v>11.86</v>
      </c>
      <c r="J9">
        <f t="shared" si="4"/>
        <v>4.2695999999999998E-2</v>
      </c>
      <c r="K9">
        <v>80</v>
      </c>
      <c r="L9">
        <v>5</v>
      </c>
      <c r="M9">
        <v>73.319999999999993</v>
      </c>
      <c r="O9">
        <f t="shared" si="5"/>
        <v>263.952</v>
      </c>
    </row>
    <row r="10" spans="1:15" ht="14.7" customHeight="1" x14ac:dyDescent="0.25">
      <c r="A10" t="s">
        <v>70</v>
      </c>
      <c r="B10" t="s">
        <v>66</v>
      </c>
      <c r="C10" t="s">
        <v>72</v>
      </c>
      <c r="D10" s="66" t="str">
        <f t="shared" si="0"/>
        <v>gas</v>
      </c>
      <c r="E10" s="66" t="str">
        <f t="shared" si="1"/>
        <v>mot..</v>
      </c>
      <c r="F10" s="66" t="str">
        <f t="shared" si="2"/>
        <v>kg.</v>
      </c>
      <c r="G10" t="str">
        <f t="shared" si="3"/>
        <v>gasmot..kg.</v>
      </c>
      <c r="H10">
        <v>9.5E-4</v>
      </c>
      <c r="I10" s="56">
        <v>11.86</v>
      </c>
      <c r="J10">
        <f t="shared" si="4"/>
        <v>4.2695999999999998E-2</v>
      </c>
      <c r="K10">
        <v>600</v>
      </c>
      <c r="L10">
        <v>21</v>
      </c>
      <c r="M10">
        <v>73.319999999999993</v>
      </c>
      <c r="O10">
        <f t="shared" si="5"/>
        <v>263.952</v>
      </c>
    </row>
    <row r="11" spans="1:15" ht="14.7" customHeight="1" x14ac:dyDescent="0.25">
      <c r="A11" t="s">
        <v>73</v>
      </c>
      <c r="B11" t="s">
        <v>63</v>
      </c>
      <c r="C11" t="s">
        <v>72</v>
      </c>
      <c r="D11" s="66" t="str">
        <f t="shared" si="0"/>
        <v>GPL</v>
      </c>
      <c r="E11" s="66" t="str">
        <f t="shared" si="1"/>
        <v>cal..</v>
      </c>
      <c r="F11" s="66" t="str">
        <f t="shared" si="2"/>
        <v>kg.</v>
      </c>
      <c r="G11" t="str">
        <f t="shared" si="3"/>
        <v>GPLcal..kg.</v>
      </c>
      <c r="H11">
        <v>1.0989999999999999E-3</v>
      </c>
      <c r="I11" s="56">
        <v>12.79</v>
      </c>
      <c r="J11">
        <f t="shared" si="4"/>
        <v>4.6044000000000002E-2</v>
      </c>
      <c r="K11">
        <v>63</v>
      </c>
      <c r="L11">
        <v>0.2</v>
      </c>
      <c r="M11">
        <v>62.44</v>
      </c>
      <c r="O11">
        <f t="shared" si="5"/>
        <v>224.78399999999999</v>
      </c>
    </row>
    <row r="12" spans="1:15" ht="14.7" customHeight="1" x14ac:dyDescent="0.25">
      <c r="A12" t="s">
        <v>73</v>
      </c>
      <c r="B12" t="s">
        <v>63</v>
      </c>
      <c r="C12" t="s">
        <v>71</v>
      </c>
      <c r="D12" s="66" t="str">
        <f t="shared" si="0"/>
        <v>GPL</v>
      </c>
      <c r="E12" s="66" t="str">
        <f t="shared" si="1"/>
        <v>cal..</v>
      </c>
      <c r="F12" s="66" t="str">
        <f t="shared" si="2"/>
        <v>l..</v>
      </c>
      <c r="G12" t="str">
        <f t="shared" si="3"/>
        <v>GPLcal..l..</v>
      </c>
      <c r="H12">
        <v>5.5999999999999995E-4</v>
      </c>
      <c r="I12" s="56">
        <f>I11*0.56</f>
        <v>7.1623999999999999</v>
      </c>
      <c r="J12">
        <f t="shared" si="4"/>
        <v>2.5784640000000001E-2</v>
      </c>
      <c r="K12">
        <v>63</v>
      </c>
      <c r="L12">
        <v>0.2</v>
      </c>
      <c r="M12">
        <v>62.44</v>
      </c>
      <c r="O12">
        <f t="shared" si="5"/>
        <v>224.78399999999999</v>
      </c>
    </row>
    <row r="13" spans="1:15" ht="14.7" customHeight="1" x14ac:dyDescent="0.25">
      <c r="A13" t="s">
        <v>73</v>
      </c>
      <c r="B13" t="s">
        <v>63</v>
      </c>
      <c r="C13" t="s">
        <v>64</v>
      </c>
      <c r="D13" s="66" t="str">
        <f t="shared" si="0"/>
        <v>GPL</v>
      </c>
      <c r="E13" s="66" t="str">
        <f t="shared" si="1"/>
        <v>cal..</v>
      </c>
      <c r="F13" s="66" t="str">
        <f t="shared" si="2"/>
        <v>m3.</v>
      </c>
      <c r="G13" t="str">
        <f t="shared" si="3"/>
        <v>GPLcal..m3.</v>
      </c>
      <c r="H13">
        <v>2.055E-3</v>
      </c>
      <c r="I13" s="56">
        <f>I11*1.898</f>
        <v>24.275419999999997</v>
      </c>
      <c r="J13">
        <f t="shared" si="4"/>
        <v>8.7391511999999991E-2</v>
      </c>
      <c r="K13">
        <v>63</v>
      </c>
      <c r="L13">
        <v>0.2</v>
      </c>
      <c r="M13">
        <v>62.44</v>
      </c>
      <c r="O13">
        <f t="shared" si="5"/>
        <v>224.78399999999999</v>
      </c>
    </row>
    <row r="14" spans="1:15" ht="14.7" customHeight="1" x14ac:dyDescent="0.25">
      <c r="A14" t="s">
        <v>74</v>
      </c>
      <c r="B14" t="s">
        <v>63</v>
      </c>
      <c r="C14" t="s">
        <v>72</v>
      </c>
      <c r="D14" s="66" t="str">
        <f t="shared" si="0"/>
        <v>BTZ</v>
      </c>
      <c r="E14" s="66" t="str">
        <f t="shared" si="1"/>
        <v>cal..</v>
      </c>
      <c r="F14" s="66" t="str">
        <f t="shared" si="2"/>
        <v>kg.</v>
      </c>
      <c r="G14" t="str">
        <f t="shared" si="3"/>
        <v>BTZcal..kg.</v>
      </c>
      <c r="H14">
        <v>1.01E-3</v>
      </c>
      <c r="I14" s="56">
        <v>11.4</v>
      </c>
      <c r="J14">
        <f t="shared" si="4"/>
        <v>4.104E-2</v>
      </c>
      <c r="K14">
        <v>170</v>
      </c>
      <c r="L14">
        <v>18.75</v>
      </c>
      <c r="M14">
        <v>75.66</v>
      </c>
      <c r="O14">
        <f t="shared" si="5"/>
        <v>272.37599999999998</v>
      </c>
    </row>
    <row r="15" spans="1:15" ht="14.7" customHeight="1" x14ac:dyDescent="0.25">
      <c r="A15" t="s">
        <v>74</v>
      </c>
      <c r="B15" t="s">
        <v>66</v>
      </c>
      <c r="C15" t="s">
        <v>72</v>
      </c>
      <c r="D15" s="66" t="str">
        <f t="shared" si="0"/>
        <v>BTZ</v>
      </c>
      <c r="E15" s="66" t="str">
        <f t="shared" si="1"/>
        <v>mot..</v>
      </c>
      <c r="F15" s="66" t="str">
        <f t="shared" si="2"/>
        <v>kg.</v>
      </c>
      <c r="G15" t="str">
        <f t="shared" si="3"/>
        <v>BTZmot..kg.</v>
      </c>
      <c r="H15">
        <v>1.01E-3</v>
      </c>
      <c r="I15" s="56">
        <v>11.4</v>
      </c>
      <c r="J15">
        <f t="shared" si="4"/>
        <v>4.104E-2</v>
      </c>
      <c r="K15">
        <v>55</v>
      </c>
      <c r="L15">
        <v>50</v>
      </c>
      <c r="M15">
        <v>75.66</v>
      </c>
      <c r="O15">
        <f t="shared" si="5"/>
        <v>272.37599999999998</v>
      </c>
    </row>
    <row r="16" spans="1:15" ht="14.7" customHeight="1" x14ac:dyDescent="0.25">
      <c r="A16" t="s">
        <v>75</v>
      </c>
      <c r="B16" t="s">
        <v>63</v>
      </c>
      <c r="C16" t="s">
        <v>68</v>
      </c>
      <c r="D16" s="66" t="str">
        <f t="shared" si="0"/>
        <v>bio</v>
      </c>
      <c r="E16" s="66" t="str">
        <f t="shared" si="1"/>
        <v>cal..</v>
      </c>
      <c r="F16" s="66" t="str">
        <f t="shared" si="2"/>
        <v>m3.</v>
      </c>
      <c r="G16" t="str">
        <f t="shared" si="3"/>
        <v>biocal..m3.</v>
      </c>
      <c r="H16" s="69">
        <f>I16/11630</f>
        <v>5.359888106620808E-4</v>
      </c>
      <c r="I16" s="56">
        <f>J16*277.78</f>
        <v>6.2335498679999999</v>
      </c>
      <c r="J16">
        <f>J2*0.65</f>
        <v>2.2440600000000002E-2</v>
      </c>
      <c r="K16">
        <v>50</v>
      </c>
      <c r="L16">
        <v>0.2</v>
      </c>
      <c r="M16">
        <v>0</v>
      </c>
      <c r="O16">
        <f t="shared" si="5"/>
        <v>0</v>
      </c>
    </row>
    <row r="17" spans="1:15" ht="14.7" customHeight="1" x14ac:dyDescent="0.25">
      <c r="A17" t="s">
        <v>75</v>
      </c>
      <c r="B17" t="s">
        <v>66</v>
      </c>
      <c r="C17" t="s">
        <v>68</v>
      </c>
      <c r="D17" s="66" t="str">
        <f t="shared" si="0"/>
        <v>bio</v>
      </c>
      <c r="E17" s="66" t="str">
        <f t="shared" si="1"/>
        <v>mot..</v>
      </c>
      <c r="F17" s="66" t="str">
        <f t="shared" si="2"/>
        <v>m3.</v>
      </c>
      <c r="G17" t="str">
        <f t="shared" si="3"/>
        <v>biomot..m3.</v>
      </c>
      <c r="H17" s="69">
        <f>I17/11630</f>
        <v>5.359888106620808E-4</v>
      </c>
      <c r="I17" s="56">
        <f>J17*277.78</f>
        <v>6.2335498679999999</v>
      </c>
      <c r="J17">
        <f>J2*0.65</f>
        <v>2.2440600000000002E-2</v>
      </c>
      <c r="K17">
        <v>202</v>
      </c>
      <c r="L17">
        <v>10</v>
      </c>
      <c r="M17">
        <v>0</v>
      </c>
      <c r="O17">
        <f t="shared" si="5"/>
        <v>0</v>
      </c>
    </row>
    <row r="18" spans="1:15" ht="14.7" customHeight="1" x14ac:dyDescent="0.25">
      <c r="A18" t="s">
        <v>76</v>
      </c>
      <c r="B18" t="s">
        <v>63</v>
      </c>
      <c r="C18" t="s">
        <v>77</v>
      </c>
      <c r="D18" s="66" t="str">
        <f t="shared" si="0"/>
        <v>car</v>
      </c>
      <c r="E18" s="66" t="str">
        <f t="shared" si="1"/>
        <v>cal..</v>
      </c>
      <c r="F18" s="66" t="str">
        <f t="shared" si="2"/>
        <v>t..</v>
      </c>
      <c r="G18" t="str">
        <f t="shared" si="3"/>
        <v>carcal..t..</v>
      </c>
      <c r="H18" s="69">
        <f>I18/11630</f>
        <v>7.3999827687016326E-4</v>
      </c>
      <c r="I18" s="56">
        <f>J18*277.78</f>
        <v>8.6061799599999986</v>
      </c>
      <c r="J18">
        <f>30982/1000000</f>
        <v>3.0981999999999999E-2</v>
      </c>
      <c r="K18">
        <v>150</v>
      </c>
      <c r="L18">
        <v>100</v>
      </c>
      <c r="M18">
        <v>98.82</v>
      </c>
      <c r="O18">
        <f t="shared" si="5"/>
        <v>355.75200000000001</v>
      </c>
    </row>
    <row r="19" spans="1:15" ht="14.7" customHeight="1" x14ac:dyDescent="0.25">
      <c r="A19" t="s">
        <v>78</v>
      </c>
      <c r="B19" t="s">
        <v>66</v>
      </c>
      <c r="C19" t="s">
        <v>72</v>
      </c>
      <c r="D19" s="66" t="str">
        <f t="shared" si="0"/>
        <v>ove</v>
      </c>
      <c r="E19" s="66" t="str">
        <f t="shared" si="1"/>
        <v>mot..</v>
      </c>
      <c r="F19" s="66" t="str">
        <f t="shared" si="2"/>
        <v>kg.</v>
      </c>
      <c r="G19" t="str">
        <f t="shared" si="3"/>
        <v>ovemot..kg.</v>
      </c>
      <c r="H19" s="69">
        <f>I19/11630</f>
        <v>8.849311263972484E-4</v>
      </c>
      <c r="I19" s="56">
        <f>J19*277.78</f>
        <v>10.291748999999999</v>
      </c>
      <c r="J19">
        <v>3.705E-2</v>
      </c>
      <c r="K19">
        <v>73</v>
      </c>
      <c r="L19">
        <v>1.07</v>
      </c>
      <c r="M19">
        <v>0</v>
      </c>
      <c r="O19">
        <f t="shared" si="5"/>
        <v>0</v>
      </c>
    </row>
    <row r="20" spans="1:15" ht="14.7" customHeight="1" x14ac:dyDescent="0.25">
      <c r="A20" t="s">
        <v>79</v>
      </c>
      <c r="B20" t="s">
        <v>63</v>
      </c>
      <c r="C20" t="s">
        <v>77</v>
      </c>
      <c r="D20" s="66" t="str">
        <f t="shared" si="0"/>
        <v>cle</v>
      </c>
      <c r="E20" s="66" t="str">
        <f t="shared" si="1"/>
        <v>cal..</v>
      </c>
      <c r="F20" s="66" t="str">
        <f t="shared" si="2"/>
        <v>t..</v>
      </c>
      <c r="G20" t="str">
        <f t="shared" si="3"/>
        <v>clecal..t..</v>
      </c>
      <c r="H20" s="70"/>
      <c r="I20" s="71"/>
      <c r="J20" s="67">
        <f>I20/1000*3.6</f>
        <v>0</v>
      </c>
      <c r="K20">
        <v>180</v>
      </c>
      <c r="L20">
        <v>150</v>
      </c>
      <c r="M20">
        <v>0</v>
      </c>
      <c r="O20">
        <f t="shared" si="5"/>
        <v>0</v>
      </c>
    </row>
    <row r="21" spans="1:15" ht="14.7" customHeight="1" x14ac:dyDescent="0.25">
      <c r="A21" t="s">
        <v>79</v>
      </c>
      <c r="B21" t="s">
        <v>80</v>
      </c>
      <c r="C21" t="s">
        <v>77</v>
      </c>
      <c r="D21" s="66" t="str">
        <f t="shared" si="0"/>
        <v>cle</v>
      </c>
      <c r="E21" s="66" t="str">
        <f t="shared" si="1"/>
        <v>calab</v>
      </c>
      <c r="F21" s="66" t="str">
        <f t="shared" si="2"/>
        <v>t..</v>
      </c>
      <c r="G21" t="str">
        <f t="shared" si="3"/>
        <v>clecalabt..</v>
      </c>
      <c r="H21" s="70"/>
      <c r="I21" s="71"/>
      <c r="J21" s="67">
        <f>I21/1000*3.6</f>
        <v>0</v>
      </c>
      <c r="K21">
        <v>180</v>
      </c>
      <c r="L21">
        <v>8</v>
      </c>
      <c r="M21">
        <v>0</v>
      </c>
      <c r="O21">
        <f t="shared" si="5"/>
        <v>0</v>
      </c>
    </row>
    <row r="22" spans="1:15" ht="14.7" customHeight="1" x14ac:dyDescent="0.25">
      <c r="A22" t="s">
        <v>32</v>
      </c>
      <c r="B22" t="s">
        <v>81</v>
      </c>
      <c r="C22" t="s">
        <v>82</v>
      </c>
      <c r="D22" s="66" t="str">
        <f t="shared" si="0"/>
        <v>eel</v>
      </c>
      <c r="E22" s="66" t="str">
        <f t="shared" si="1"/>
        <v>ret..</v>
      </c>
      <c r="F22" s="66" t="str">
        <f t="shared" si="2"/>
        <v>kWh</v>
      </c>
      <c r="G22" t="str">
        <f t="shared" si="3"/>
        <v>eelret..kWh</v>
      </c>
      <c r="I22" s="56">
        <v>1</v>
      </c>
      <c r="J22">
        <f>I22/1000*3.6</f>
        <v>3.6000000000000003E-3</v>
      </c>
      <c r="K22">
        <v>98.15</v>
      </c>
      <c r="L22">
        <v>2.25</v>
      </c>
      <c r="M22" s="72">
        <v>120.33333333</v>
      </c>
      <c r="O22">
        <f t="shared" si="5"/>
        <v>433.199999988</v>
      </c>
    </row>
    <row r="24" spans="1:15" ht="14.7" customHeight="1" x14ac:dyDescent="0.25">
      <c r="O24" s="5" t="str">
        <f>DEC2HEX(SUM(K2:M22)*1000)</f>
        <v>4832A1</v>
      </c>
    </row>
  </sheetData>
  <sheetProtection sheet="1" objects="1" scenarios="1" selectLockedCells="1" selectUnlockedCells="1"/>
  <pageMargins left="0.78749999999999998" right="0.78749999999999998" top="0.78749999999999998" bottom="0.78749999999999998" header="0.51180555555555496" footer="0.51180555555555496"/>
  <pageSetup firstPageNumber="0" orientation="portrait" horizontalDpi="300" verticalDpi="30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808080"/>
  </sheetPr>
  <dimension ref="A1:C14"/>
  <sheetViews>
    <sheetView zoomScaleNormal="100" zoomScalePageLayoutView="60" workbookViewId="0"/>
  </sheetViews>
  <sheetFormatPr defaultRowHeight="13.2" x14ac:dyDescent="0.25"/>
  <cols>
    <col min="1" max="1" width="18.88671875" customWidth="1"/>
    <col min="2" max="2" width="37.6640625" customWidth="1"/>
    <col min="3" max="64" width="11.44140625"/>
    <col min="65" max="1025" width="11.5546875"/>
  </cols>
  <sheetData>
    <row r="1" spans="1:3" ht="14.7" customHeight="1" x14ac:dyDescent="0.25">
      <c r="A1" s="12" t="s">
        <v>52</v>
      </c>
      <c r="B1" s="12" t="s">
        <v>53</v>
      </c>
      <c r="C1" s="12" t="s">
        <v>54</v>
      </c>
    </row>
    <row r="2" spans="1:3" ht="14.7" customHeight="1" x14ac:dyDescent="0.25">
      <c r="A2" s="73" t="s">
        <v>62</v>
      </c>
      <c r="B2" s="73" t="s">
        <v>63</v>
      </c>
      <c r="C2" s="73" t="s">
        <v>77</v>
      </c>
    </row>
    <row r="3" spans="1:3" ht="14.7" customHeight="1" x14ac:dyDescent="0.25">
      <c r="A3" s="74" t="s">
        <v>70</v>
      </c>
      <c r="B3" s="74" t="s">
        <v>65</v>
      </c>
      <c r="C3" s="74" t="s">
        <v>64</v>
      </c>
    </row>
    <row r="4" spans="1:3" ht="14.7" customHeight="1" x14ac:dyDescent="0.25">
      <c r="A4" s="74" t="s">
        <v>73</v>
      </c>
      <c r="B4" s="74" t="s">
        <v>66</v>
      </c>
      <c r="C4" s="74" t="s">
        <v>71</v>
      </c>
    </row>
    <row r="5" spans="1:3" ht="14.7" customHeight="1" x14ac:dyDescent="0.25">
      <c r="A5" s="74" t="s">
        <v>83</v>
      </c>
      <c r="B5" s="74" t="s">
        <v>84</v>
      </c>
      <c r="C5" s="74" t="s">
        <v>72</v>
      </c>
    </row>
    <row r="6" spans="1:3" ht="14.7" customHeight="1" x14ac:dyDescent="0.25">
      <c r="A6" s="74" t="s">
        <v>74</v>
      </c>
      <c r="B6" s="74" t="s">
        <v>67</v>
      </c>
      <c r="C6" s="75"/>
    </row>
    <row r="7" spans="1:3" ht="14.7" customHeight="1" x14ac:dyDescent="0.25">
      <c r="A7" s="74" t="s">
        <v>75</v>
      </c>
      <c r="B7" s="75"/>
    </row>
    <row r="8" spans="1:3" ht="14.7" customHeight="1" x14ac:dyDescent="0.25">
      <c r="A8" s="74" t="s">
        <v>76</v>
      </c>
    </row>
    <row r="9" spans="1:3" ht="14.7" customHeight="1" x14ac:dyDescent="0.25">
      <c r="A9" s="74" t="s">
        <v>85</v>
      </c>
    </row>
    <row r="10" spans="1:3" ht="14.7" customHeight="1" x14ac:dyDescent="0.25">
      <c r="A10" s="74" t="s">
        <v>78</v>
      </c>
    </row>
    <row r="11" spans="1:3" ht="14.7" customHeight="1" x14ac:dyDescent="0.25">
      <c r="A11" s="74" t="s">
        <v>79</v>
      </c>
    </row>
    <row r="12" spans="1:3" ht="14.7" customHeight="1" x14ac:dyDescent="0.25">
      <c r="A12" s="75"/>
    </row>
    <row r="13" spans="1:3" ht="14.7" customHeight="1" x14ac:dyDescent="0.25">
      <c r="A13" s="76" t="s">
        <v>32</v>
      </c>
      <c r="B13" t="s">
        <v>81</v>
      </c>
      <c r="C13" t="s">
        <v>82</v>
      </c>
    </row>
    <row r="14" spans="1:3" ht="14.7" customHeight="1" x14ac:dyDescent="0.25">
      <c r="A14" s="77"/>
    </row>
  </sheetData>
  <sheetProtection sheet="1" objects="1" scenarios="1" selectLockedCells="1" selectUnlockedCells="1"/>
  <pageMargins left="0.78749999999999998" right="0.78749999999999998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MOD. BANDO</vt:lpstr>
      <vt:lpstr>Istruzioni</vt:lpstr>
      <vt:lpstr>Anagrafica</vt:lpstr>
      <vt:lpstr>ANTE</vt:lpstr>
      <vt:lpstr>POST</vt:lpstr>
      <vt:lpstr>BILANCIO</vt:lpstr>
      <vt:lpstr>Proiezione limiti AVG</vt:lpstr>
      <vt:lpstr>Parametri</vt:lpstr>
      <vt:lpstr>Dati</vt:lpstr>
      <vt:lpstr>Conversioni FE flussi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Fabrizio</dc:creator>
  <dc:description/>
  <cp:lastModifiedBy>Antonio Coschignano</cp:lastModifiedBy>
  <cp:revision>65</cp:revision>
  <dcterms:created xsi:type="dcterms:W3CDTF">2023-01-31T18:14:47Z</dcterms:created>
  <dcterms:modified xsi:type="dcterms:W3CDTF">2025-03-24T13:38:14Z</dcterms:modified>
  <dc:language>en-US</dc:language>
</cp:coreProperties>
</file>