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trullo\Desktop\SWIch 2\Doc. ufficiali\Modulistica standard\Bozze\"/>
    </mc:Choice>
  </mc:AlternateContent>
  <bookViews>
    <workbookView xWindow="0" yWindow="0" windowWidth="4995" windowHeight="3870" activeTab="1"/>
  </bookViews>
  <sheets>
    <sheet name="Dati di Bilancio" sheetId="1" r:id="rId1"/>
    <sheet name="Requisito 1" sheetId="2" r:id="rId2"/>
    <sheet name="Requisito 2" sheetId="4" r:id="rId3"/>
  </sheets>
  <externalReferences>
    <externalReference r:id="rId4"/>
    <externalReference r:id="rId5"/>
  </externalReferences>
  <definedNames>
    <definedName name="Attiva">[1]controlli!$G$1:$G$3</definedName>
    <definedName name="concorsuali">'[2]Per Elenchi'!$U$1:$U$3</definedName>
    <definedName name="conferma">#REF!</definedName>
    <definedName name="continuita">'[2]Per Elenchi'!$I$1:$I$3</definedName>
    <definedName name="credito">#REF!</definedName>
    <definedName name="Credito2">#REF!</definedName>
    <definedName name="Deggendorf">#REF!</definedName>
    <definedName name="Delega">'[2]Per Elenchi'!$D$1:$D$3</definedName>
    <definedName name="delegato_firma">'[2]Per Elenchi'!$P$1:$P$4</definedName>
    <definedName name="deminimis">[1]controlli!$H$1:$H$4</definedName>
    <definedName name="dimensione">'[2]Per Elenchi'!$J$1:$J$5</definedName>
    <definedName name="Elenco1">[1]controlli!$D$1:$D$4</definedName>
    <definedName name="Excel_BuiltIn__FilterDatabase">#REF!</definedName>
    <definedName name="Excel_BuiltIn__FilterDatabase_1">#REF!</definedName>
    <definedName name="firma_digitale">#REF!</definedName>
    <definedName name="firma_rappresentante">'[2]Per Elenchi'!$B$1:$B$5</definedName>
    <definedName name="indipendenza">'[2]Per Elenchi'!$V$1:$V$3</definedName>
    <definedName name="Modulo_domanda">'[2]Per Elenchi'!$A$1:$A$3</definedName>
    <definedName name="pagamenti">'[2]Per Elenchi'!$N$1:$N$3</definedName>
    <definedName name="Performing">'[2]Per Elenchi'!$O$1:$O$3</definedName>
    <definedName name="raggruppamento">'[2]Per Elenchi'!$W$1:$W$3</definedName>
    <definedName name="revoca">'[2]Per Elenchi'!$M$1:$M$3</definedName>
    <definedName name="sede_attiva">'[2]Per Elenchi'!$H$1:$H$3</definedName>
    <definedName name="Sheet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I17" i="2"/>
  <c r="C24" i="4" l="1"/>
  <c r="B23" i="4"/>
  <c r="B24" i="4" s="1"/>
  <c r="B26" i="4" s="1"/>
  <c r="C22" i="4"/>
  <c r="B22" i="4"/>
  <c r="C14" i="4"/>
  <c r="C15" i="4" s="1"/>
  <c r="B14" i="4"/>
  <c r="B15" i="4" s="1"/>
  <c r="B17" i="4" s="1"/>
  <c r="C13" i="4"/>
  <c r="B13" i="4"/>
  <c r="D48" i="1" l="1"/>
  <c r="C48" i="1"/>
  <c r="D47" i="1"/>
  <c r="C47" i="1"/>
  <c r="C58" i="1" s="1"/>
  <c r="E21" i="2" s="1"/>
  <c r="K21" i="2" s="1"/>
  <c r="D58" i="1" l="1"/>
  <c r="E11" i="2"/>
  <c r="F11" i="2" l="1"/>
  <c r="F21" i="2"/>
  <c r="K11" i="2"/>
  <c r="I11" i="2" s="1"/>
  <c r="C34" i="1" l="1"/>
  <c r="C44" i="1" s="1"/>
  <c r="C54" i="1" s="1"/>
  <c r="D46" i="1"/>
  <c r="D57" i="1" s="1"/>
  <c r="F20" i="2" s="1"/>
  <c r="D45" i="1"/>
  <c r="D55" i="1" s="1"/>
  <c r="C29" i="1"/>
  <c r="C14" i="1"/>
  <c r="C53" i="1"/>
  <c r="C43" i="1"/>
  <c r="D53" i="1"/>
  <c r="D43" i="1"/>
  <c r="D29" i="1"/>
  <c r="D14" i="1"/>
  <c r="D34" i="1"/>
  <c r="D44" i="1" s="1"/>
  <c r="C46" i="1"/>
  <c r="C45" i="1"/>
  <c r="C55" i="1" s="1"/>
  <c r="E18" i="2" s="1"/>
  <c r="K18" i="2" s="1"/>
  <c r="E6" i="2" l="1"/>
  <c r="E16" i="2"/>
  <c r="F8" i="2"/>
  <c r="F18" i="2"/>
  <c r="F6" i="2"/>
  <c r="F16" i="2"/>
  <c r="C56" i="1"/>
  <c r="C57" i="1"/>
  <c r="E20" i="2" s="1"/>
  <c r="K20" i="2" s="1"/>
  <c r="D56" i="1"/>
  <c r="E10" i="2"/>
  <c r="K10" i="2" s="1"/>
  <c r="D54" i="1"/>
  <c r="F10" i="2"/>
  <c r="E8" i="2"/>
  <c r="K8" i="2" s="1"/>
  <c r="F7" i="2" l="1"/>
  <c r="F17" i="2"/>
  <c r="E9" i="2"/>
  <c r="K9" i="2" s="1"/>
  <c r="E19" i="2"/>
  <c r="K19" i="2" s="1"/>
  <c r="F9" i="2"/>
  <c r="F19" i="2"/>
  <c r="E7" i="2"/>
  <c r="K7" i="2" s="1"/>
  <c r="I7" i="2" s="1"/>
  <c r="E17" i="2"/>
  <c r="K17" i="2" s="1"/>
  <c r="K22" i="2" s="1"/>
  <c r="C24" i="2" s="1"/>
  <c r="K12" i="2"/>
  <c r="C14" i="2" s="1"/>
  <c r="L20" i="2" l="1"/>
  <c r="L19" i="2"/>
  <c r="L21" i="2"/>
  <c r="L17" i="2"/>
  <c r="J17" i="2" s="1"/>
  <c r="L18" i="2"/>
  <c r="L22" i="2" s="1"/>
  <c r="L10" i="2"/>
  <c r="L8" i="2"/>
  <c r="L7" i="2"/>
  <c r="L9" i="2"/>
  <c r="L11" i="2"/>
  <c r="J11" i="2" s="1"/>
  <c r="L12" i="2" l="1"/>
  <c r="J7" i="2"/>
</calcChain>
</file>

<file path=xl/sharedStrings.xml><?xml version="1.0" encoding="utf-8"?>
<sst xmlns="http://schemas.openxmlformats.org/spreadsheetml/2006/main" count="136" uniqueCount="112">
  <si>
    <t>CALCOLO INDICI DI BILANCIO E DEFINIZIONE PUNTEGGI SCORECARD</t>
  </si>
  <si>
    <t>più recente</t>
  </si>
  <si>
    <t>più vecchio</t>
  </si>
  <si>
    <t>1) DATI DI INGRESSO</t>
  </si>
  <si>
    <t>DATI ESTRATTI DAL BILANCIO - STATO PATRIMONIALE</t>
  </si>
  <si>
    <t>Legenda</t>
  </si>
  <si>
    <t>DISPONIBILITA' LIQUIDE</t>
  </si>
  <si>
    <t>Voce C.IV dello Stato Patrimoniale Attivo</t>
  </si>
  <si>
    <t>PATRIMONIO NETTO</t>
  </si>
  <si>
    <t>Totale Patrimonio Netto da Stato Patrimoniale Passivo</t>
  </si>
  <si>
    <t>DEBITI VERSO BANCHE</t>
  </si>
  <si>
    <t>Voce D 4 dello Stato Patrimoniale Passivo</t>
  </si>
  <si>
    <t>DEBITI V/ FORNITORI ( SCADUTI)</t>
  </si>
  <si>
    <t>Dichiarativo</t>
  </si>
  <si>
    <t>DEBITI TRIBUTARI (SCADUTI)</t>
  </si>
  <si>
    <t>TOTALE ATTIVO</t>
  </si>
  <si>
    <t>Totale Stato Patrimoniale Attivo</t>
  </si>
  <si>
    <t>DATI ESTRATTI DAL BILANCIO - CONTO ECONOMICO</t>
  </si>
  <si>
    <t>RICAVI</t>
  </si>
  <si>
    <t>Voce A1 del Conto Economico</t>
  </si>
  <si>
    <t>VALORE DELLA PRODUZIONE</t>
  </si>
  <si>
    <t>Lettera A del Conto Economico</t>
  </si>
  <si>
    <t>COSTO DELLA PRODUZIONE</t>
  </si>
  <si>
    <t>Lettera B del Conto Economico</t>
  </si>
  <si>
    <t>DIFFERENZA TRA VALORE E COSTO DELLA PRODUZIONE</t>
  </si>
  <si>
    <t>A-B</t>
  </si>
  <si>
    <t>AMMORTAMENTI IMMATERIALI</t>
  </si>
  <si>
    <t>Voce B 10 a) del Conto Economico</t>
  </si>
  <si>
    <t>AMMORTAMENTI MATERIALI</t>
  </si>
  <si>
    <t>Voce B 10 b) del Conto Economico</t>
  </si>
  <si>
    <t>ALTRI PROVENTI FINANZIARI</t>
  </si>
  <si>
    <t>Voce C16 del Conto Economico</t>
  </si>
  <si>
    <t>INTERESSI E ALTRI ONERI FINANZIARI</t>
  </si>
  <si>
    <t>Voce C17 del Conto Economico</t>
  </si>
  <si>
    <t>2) CALCOLO AUTOMATICO PARAMETRI</t>
  </si>
  <si>
    <t>EBITDA =</t>
  </si>
  <si>
    <t>REDDITTIVITA' DEI RICAVI =</t>
  </si>
  <si>
    <t>REDDITTIVITA' RICAVI (%) = EBITDA/RICAVI</t>
  </si>
  <si>
    <t>COPERTURA DEGLI INTERESSI =</t>
  </si>
  <si>
    <t>COPERTURA INTERESSI (%) = OFN/RICAVI</t>
  </si>
  <si>
    <t>SOSTENIBILITA' DEL DEBITO =</t>
  </si>
  <si>
    <t>SOSTENIBILITA' DEBITO = DEBITI FINANZIARI NETTI/EBITDA</t>
  </si>
  <si>
    <t>LEVERAGE =</t>
  </si>
  <si>
    <t>LEVERAGE = DEBITI FINANZIARI NETTI/PATRIMONIO NETTO</t>
  </si>
  <si>
    <t>DEFINIZIONE PUNTEGGI SCORECARD</t>
  </si>
  <si>
    <t>--&gt;</t>
  </si>
  <si>
    <t>Copertura degli interessi</t>
  </si>
  <si>
    <t>Sostenibilità del debito</t>
  </si>
  <si>
    <t>Leverage</t>
  </si>
  <si>
    <t>ESITO SCORECARD</t>
  </si>
  <si>
    <t>Soglia di ammissibilità</t>
  </si>
  <si>
    <t>QUICK RATIO =</t>
  </si>
  <si>
    <t>Voce C dello Stato Patrimoniale Attivo</t>
  </si>
  <si>
    <t>ATTIVO CIRCOLANTE</t>
  </si>
  <si>
    <t>TOTALE RIMANENZE</t>
  </si>
  <si>
    <t>Voce C.I. dello Stato Patrimoniale Attivo</t>
  </si>
  <si>
    <t>RATEI E RISCONTI</t>
  </si>
  <si>
    <t>Voce D. dello Stato Patrimoniale Attivo</t>
  </si>
  <si>
    <t>DEBITI ESIGIBILI OLTRE L'ESERCIZIO SUCCESSIVO</t>
  </si>
  <si>
    <t>TOTALE DEBITI</t>
  </si>
  <si>
    <t>Voce D dello Stato Patrimoniale Passivo</t>
  </si>
  <si>
    <t>Voce E dello Stato Patrimoniale Passivo</t>
  </si>
  <si>
    <t>Oneri Finanziari Netti (OFN)=</t>
  </si>
  <si>
    <t>Debiti Finanziari Netti (PFN) =</t>
  </si>
  <si>
    <t>Attività a breve</t>
  </si>
  <si>
    <t>Passività a breve</t>
  </si>
  <si>
    <t>Attivo Circolante + Ratei Attivi - Rimanenze</t>
  </si>
  <si>
    <t>PFN = (Debiti Verso Banche + Debiti Tributari scaduti +Debiti v/fornitori scad. ) - Disponibilità liquide</t>
  </si>
  <si>
    <t>OFN = Interessi e altri oneri fin - Altri proventi fin.</t>
  </si>
  <si>
    <t>EBITDA = Ammortamenti materiali + Ammortamenti immateriali + Differenza tra Valore e Costo della Produzione</t>
  </si>
  <si>
    <t>Totale debiti - Debiti esigibili oltre l'esercizio + Ratei passivi</t>
  </si>
  <si>
    <t>TOTALE AMMORTAMENTI E SVALUTAZIONI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</si>
  <si>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2,5%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</si>
  <si>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6%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</si>
  <si>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5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</si>
  <si>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0,8</t>
    </r>
  </si>
  <si>
    <t>QUICK RATIO (%) = ATTIVITA' A BREVE/PASSIVITA' A BREVE</t>
  </si>
  <si>
    <t>Esito Anno -1</t>
  </si>
  <si>
    <t>Esito Anno -2</t>
  </si>
  <si>
    <t>3) CALCOLO AUTOMATICO INDICI/INDICATORI</t>
  </si>
  <si>
    <t>SWIch - Edizione 2024</t>
  </si>
  <si>
    <t>Bando:</t>
  </si>
  <si>
    <t>Beneficiario:</t>
  </si>
  <si>
    <t>Chiusura bilancio</t>
  </si>
  <si>
    <t>Soglia di ammissibilità start up innovative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</si>
  <si>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</si>
  <si>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5%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</si>
  <si>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3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</si>
  <si>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0,5</t>
    </r>
  </si>
  <si>
    <t>Redditività dei Ricavi*</t>
  </si>
  <si>
    <t>Quick ratio*</t>
  </si>
  <si>
    <t>* Indici prioritari</t>
  </si>
  <si>
    <t>ESITO SCORECARD START UP INNOVATIVA</t>
  </si>
  <si>
    <t>SOMMA COSTI RESIDUI PROGETTI IN CORSO</t>
  </si>
  <si>
    <t>SOMMA COSTI SUI PROGETTI PRESENTATI</t>
  </si>
  <si>
    <t>TOT. SOMMATORIA COSTI RESIDUI + COSTI SU PROGETTI PRESENTATI</t>
  </si>
  <si>
    <t>SOMMA CONTRIBUTI SUI PROGETTI IN CORSO</t>
  </si>
  <si>
    <t>TOT. SOMMA CONTRIBUTI RESIDUI + CONTR. SUI PROGETTI PRESENTATI</t>
  </si>
  <si>
    <t>SOMMA CONTRIBUTI SUI PROGETTI PRESENTATI</t>
  </si>
  <si>
    <t>Costi/fatturato</t>
  </si>
  <si>
    <t>DATI PROGETTI DI RSI</t>
  </si>
  <si>
    <t>ESITO FATTURATO</t>
  </si>
  <si>
    <r>
      <t xml:space="preserve">DEFINIZIONE REQUISITO PATRIMONIO NETTO </t>
    </r>
    <r>
      <rPr>
        <sz val="11"/>
        <color theme="1"/>
        <rFont val="Calibri"/>
        <family val="2"/>
        <scheme val="minor"/>
      </rPr>
      <t>(TOT. SOMMATORIA COSTI RESIDUI + COSTI SU PROGETTI PRESENTATI) - (TOT. SOMMA CONTRIBUTI RESIDUI + CONTR. SUI PROGETTI PRESENTATI)</t>
    </r>
  </si>
  <si>
    <t>(TOT. COSTI- TOT. CONTR)/2</t>
  </si>
  <si>
    <t>PN - [(TOT. COSTI- TOT. CONTR)/2]</t>
  </si>
  <si>
    <t>Fatturato (voci A1+A3)</t>
  </si>
  <si>
    <t>ESITO PATRIMONIO NETTO</t>
  </si>
  <si>
    <t>RICAVI SU COMMESSA</t>
  </si>
  <si>
    <t>Voce A3 del Conto Economico</t>
  </si>
  <si>
    <t>Voce B 10 del Conto Economico</t>
  </si>
  <si>
    <t>Da dettaglio Voce D Stato Patrimoniale Passivo</t>
  </si>
  <si>
    <r>
      <t xml:space="preserve">DEFINIZIONE REQUISITO FATTURATO </t>
    </r>
    <r>
      <rPr>
        <sz val="11"/>
        <color theme="1"/>
        <rFont val="Calibri"/>
        <family val="2"/>
        <scheme val="minor"/>
      </rPr>
      <t>(TOT. SOMMATORIA COSTI RESIDUI + COSTI SU PROGETTI PRESENTATI) / FATTURATO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</si>
</sst>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\-??_);_(@_)"/>
    <numFmt numFmtId="165" formatCode="#,##0.00_ ;[Red]\-#,##0.00\ "/>
    <numFmt numFmtId="166" formatCode="_-* #,##0.00\ _€_-;\-* #,##0.00\ _€_-;_-* &quot;-&quot;??\ _€_-;_-@_-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0" fillId="0" borderId="0" xfId="0" applyFont="1"/>
    <xf numFmtId="14" fontId="3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4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4" borderId="6" xfId="0" applyFont="1" applyFill="1" applyBorder="1" applyAlignment="1">
      <alignment vertical="center" wrapText="1"/>
    </xf>
    <xf numFmtId="10" fontId="0" fillId="0" borderId="0" xfId="0" quotePrefix="1" applyNumberFormat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43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/>
    <xf numFmtId="10" fontId="0" fillId="7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1" xfId="2" applyNumberFormat="1" applyFont="1" applyFill="1" applyBorder="1" applyAlignment="1">
      <alignment horizontal="center" vertical="center"/>
    </xf>
    <xf numFmtId="10" fontId="0" fillId="7" borderId="1" xfId="0" applyNumberFormat="1" applyFill="1" applyBorder="1" applyAlignment="1">
      <alignment horizontal="right" vertical="center"/>
    </xf>
    <xf numFmtId="164" fontId="4" fillId="7" borderId="1" xfId="1" applyFill="1" applyBorder="1" applyAlignment="1">
      <alignment horizontal="right" vertical="center"/>
    </xf>
    <xf numFmtId="2" fontId="0" fillId="7" borderId="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43" fontId="5" fillId="5" borderId="1" xfId="1" applyNumberFormat="1" applyFont="1" applyFill="1" applyBorder="1" applyAlignment="1">
      <alignment horizontal="center" vertical="center"/>
    </xf>
    <xf numFmtId="43" fontId="2" fillId="6" borderId="1" xfId="1" applyNumberFormat="1" applyFont="1" applyFill="1" applyBorder="1" applyAlignment="1">
      <alignment horizontal="right" vertical="center"/>
    </xf>
    <xf numFmtId="165" fontId="2" fillId="8" borderId="1" xfId="1" applyNumberFormat="1" applyFont="1" applyFill="1" applyBorder="1" applyAlignment="1">
      <alignment horizontal="right" vertical="center"/>
    </xf>
    <xf numFmtId="43" fontId="2" fillId="0" borderId="1" xfId="1" applyNumberFormat="1" applyFon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vertical="center" wrapText="1"/>
    </xf>
    <xf numFmtId="0" fontId="13" fillId="2" borderId="0" xfId="0" applyFont="1" applyFill="1"/>
    <xf numFmtId="0" fontId="13" fillId="0" borderId="0" xfId="0" applyFont="1"/>
    <xf numFmtId="2" fontId="13" fillId="0" borderId="0" xfId="0" quotePrefix="1" applyNumberFormat="1" applyFont="1" applyAlignment="1">
      <alignment horizontal="center" vertical="center"/>
    </xf>
    <xf numFmtId="10" fontId="13" fillId="0" borderId="0" xfId="0" quotePrefix="1" applyNumberFormat="1" applyFont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0" fillId="0" borderId="0" xfId="0" applyFill="1" applyAlignment="1" applyProtection="1">
      <alignment horizontal="right"/>
    </xf>
    <xf numFmtId="0" fontId="0" fillId="0" borderId="0" xfId="0" applyFill="1" applyProtection="1"/>
    <xf numFmtId="166" fontId="0" fillId="0" borderId="0" xfId="0" applyNumberFormat="1"/>
    <xf numFmtId="9" fontId="0" fillId="0" borderId="0" xfId="2" applyFont="1"/>
    <xf numFmtId="0" fontId="6" fillId="0" borderId="3" xfId="0" applyFont="1" applyFill="1" applyBorder="1" applyAlignment="1" applyProtection="1">
      <alignment horizontal="right"/>
    </xf>
    <xf numFmtId="164" fontId="6" fillId="0" borderId="3" xfId="1" applyFont="1" applyFill="1" applyBorder="1" applyAlignment="1" applyProtection="1">
      <alignment horizontal="center"/>
    </xf>
    <xf numFmtId="0" fontId="15" fillId="0" borderId="0" xfId="0" applyFont="1" applyFill="1" applyAlignment="1" applyProtection="1">
      <alignment horizontal="right"/>
    </xf>
    <xf numFmtId="0" fontId="14" fillId="0" borderId="1" xfId="0" applyFont="1" applyFill="1" applyBorder="1" applyAlignment="1" applyProtection="1">
      <alignment wrapText="1"/>
    </xf>
    <xf numFmtId="0" fontId="0" fillId="9" borderId="1" xfId="0" applyFill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gliaia 3" xfId="1"/>
    <cellStyle name="Normale" xfId="0" builtinId="0"/>
    <cellStyle name="Percentuale" xfId="2" builtinId="5"/>
  </cellStyles>
  <dxfs count="2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tosv20\CARTELLE%20UTENTI\transito\350\Master%20Che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-finpiemonte\Cartelle_Utenti\FINANZA_AGEVOLATA\DOCUMENTI%20AGEVOLAZIONI\1%20SETTORE%20A\Area%20A%201\351%20-%20Pitef\Domande\Checklist%203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issibilità"/>
      <sheetName val="Elenco"/>
      <sheetName val="riferimento (3)"/>
      <sheetName val="DIMENSIONAMENTO"/>
      <sheetName val="irregolari"/>
      <sheetName val="controll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D2" t="str">
            <v>Presente</v>
          </cell>
          <cell r="G2" t="str">
            <v>SI</v>
          </cell>
          <cell r="H2" t="str">
            <v>Presente</v>
          </cell>
        </row>
        <row r="3">
          <cell r="D3" t="str">
            <v>Non Presente</v>
          </cell>
          <cell r="G3" t="str">
            <v>NO</v>
          </cell>
          <cell r="H3" t="str">
            <v>Non Presente</v>
          </cell>
        </row>
        <row r="4">
          <cell r="D4" t="str">
            <v>Non Applicabile</v>
          </cell>
          <cell r="H4" t="str">
            <v>Non Completa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issibilità"/>
      <sheetName val="Elenco"/>
      <sheetName val="riferimento (3)"/>
      <sheetName val="voci di spesa"/>
      <sheetName val="Foglio1"/>
      <sheetName val="Dimensionamento"/>
      <sheetName val="Dati di Bilancio"/>
      <sheetName val="Scorecard"/>
      <sheetName val="Tabella aiuti"/>
      <sheetName val="irregolari"/>
      <sheetName val="Per Elenchi"/>
      <sheetName val="Esiti per Sigeco"/>
    </sheetNames>
    <sheetDataSet>
      <sheetData sheetId="0"/>
      <sheetData sheetId="1">
        <row r="2">
          <cell r="BH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Selezionare</v>
          </cell>
          <cell r="B1" t="str">
            <v>Selezionare</v>
          </cell>
          <cell r="D1" t="str">
            <v>Selezionare</v>
          </cell>
          <cell r="H1" t="str">
            <v>Selezionare</v>
          </cell>
          <cell r="I1" t="str">
            <v/>
          </cell>
          <cell r="J1" t="str">
            <v>Micro impresa</v>
          </cell>
          <cell r="M1" t="str">
            <v>Selezionare</v>
          </cell>
          <cell r="N1" t="str">
            <v>Selezionare</v>
          </cell>
          <cell r="O1" t="str">
            <v>Selezionare</v>
          </cell>
          <cell r="P1" t="str">
            <v>Selezionare</v>
          </cell>
          <cell r="U1" t="str">
            <v>Selezionare</v>
          </cell>
          <cell r="V1" t="str">
            <v>Selezionare</v>
          </cell>
          <cell r="W1" t="str">
            <v>Selezionare</v>
          </cell>
        </row>
        <row r="2">
          <cell r="A2" t="str">
            <v>Presente</v>
          </cell>
          <cell r="B2" t="str">
            <v>Presente</v>
          </cell>
          <cell r="D2" t="str">
            <v>Presente</v>
          </cell>
          <cell r="H2" t="str">
            <v>SI</v>
          </cell>
          <cell r="I2" t="str">
            <v>SI</v>
          </cell>
          <cell r="J2" t="str">
            <v>Piccola impresa</v>
          </cell>
          <cell r="M2" t="str">
            <v>Nessuna Revoca</v>
          </cell>
          <cell r="N2" t="str">
            <v>Regolare</v>
          </cell>
          <cell r="O2" t="str">
            <v>Performing</v>
          </cell>
          <cell r="P2" t="str">
            <v>Presente</v>
          </cell>
          <cell r="U2" t="str">
            <v>Procedure non presenti</v>
          </cell>
          <cell r="V2" t="str">
            <v>Superato</v>
          </cell>
          <cell r="W2" t="str">
            <v>SI come da atto di impegno</v>
          </cell>
        </row>
        <row r="3">
          <cell r="A3" t="str">
            <v>Non Presente</v>
          </cell>
          <cell r="B3" t="str">
            <v>Non Presente</v>
          </cell>
          <cell r="D3" t="str">
            <v>Non Presente</v>
          </cell>
          <cell r="H3" t="str">
            <v>NO</v>
          </cell>
          <cell r="I3" t="str">
            <v>NO</v>
          </cell>
          <cell r="J3" t="str">
            <v>Media impresa</v>
          </cell>
          <cell r="M3" t="str">
            <v>Revoca in corso</v>
          </cell>
          <cell r="N3" t="str">
            <v>Non Regolare</v>
          </cell>
          <cell r="O3" t="str">
            <v>Non Performing</v>
          </cell>
          <cell r="P3" t="str">
            <v>Non Presente</v>
          </cell>
          <cell r="U3" t="str">
            <v>Procedure presenti</v>
          </cell>
          <cell r="V3" t="str">
            <v>Non superato</v>
          </cell>
          <cell r="W3" t="str">
            <v>Si come da ATS</v>
          </cell>
        </row>
        <row r="4">
          <cell r="B4" t="str">
            <v>Non Applicabile</v>
          </cell>
          <cell r="J4" t="str">
            <v>Grande impresa</v>
          </cell>
          <cell r="P4" t="str">
            <v>Non Verificabile</v>
          </cell>
        </row>
        <row r="5">
          <cell r="B5" t="str">
            <v>Non Verificabile</v>
          </cell>
          <cell r="J5" t="str">
            <v>Non definito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F17" sqref="F17"/>
    </sheetView>
  </sheetViews>
  <sheetFormatPr defaultColWidth="33.140625" defaultRowHeight="12.75" x14ac:dyDescent="0.2"/>
  <cols>
    <col min="1" max="1" width="29.7109375" customWidth="1"/>
    <col min="2" max="2" width="54" bestFit="1" customWidth="1"/>
    <col min="3" max="3" width="19" customWidth="1"/>
    <col min="4" max="4" width="18" customWidth="1"/>
    <col min="5" max="5" width="60.5703125" customWidth="1"/>
  </cols>
  <sheetData>
    <row r="1" spans="1:5" ht="15" x14ac:dyDescent="0.25">
      <c r="E1" s="1"/>
    </row>
    <row r="2" spans="1:5" ht="15" x14ac:dyDescent="0.25">
      <c r="A2" s="2" t="s">
        <v>0</v>
      </c>
      <c r="B2" s="3"/>
      <c r="C2" s="3"/>
      <c r="D2" s="3"/>
      <c r="E2" s="3"/>
    </row>
    <row r="3" spans="1:5" x14ac:dyDescent="0.2">
      <c r="A3" s="4"/>
    </row>
    <row r="4" spans="1:5" ht="15" x14ac:dyDescent="0.25">
      <c r="A4" t="s">
        <v>81</v>
      </c>
      <c r="B4" s="34" t="s">
        <v>80</v>
      </c>
    </row>
    <row r="5" spans="1:5" x14ac:dyDescent="0.2">
      <c r="A5" s="4"/>
    </row>
    <row r="6" spans="1:5" ht="15" x14ac:dyDescent="0.25">
      <c r="A6" t="s">
        <v>82</v>
      </c>
      <c r="B6" s="35"/>
    </row>
    <row r="8" spans="1:5" ht="15" x14ac:dyDescent="0.2">
      <c r="A8" t="s">
        <v>83</v>
      </c>
      <c r="B8" s="36"/>
      <c r="C8" t="s">
        <v>1</v>
      </c>
    </row>
    <row r="9" spans="1:5" ht="15" x14ac:dyDescent="0.25">
      <c r="B9" s="37"/>
      <c r="C9" t="s">
        <v>2</v>
      </c>
    </row>
    <row r="11" spans="1:5" ht="15" x14ac:dyDescent="0.25">
      <c r="A11" s="2" t="s">
        <v>3</v>
      </c>
      <c r="B11" s="3"/>
      <c r="C11" s="3"/>
      <c r="D11" s="3"/>
      <c r="E11" s="3"/>
    </row>
    <row r="13" spans="1:5" ht="15" x14ac:dyDescent="0.25">
      <c r="A13" s="1" t="s">
        <v>4</v>
      </c>
    </row>
    <row r="14" spans="1:5" ht="15" x14ac:dyDescent="0.25">
      <c r="C14" s="5">
        <f>B8</f>
        <v>0</v>
      </c>
      <c r="D14" s="5">
        <f>B9</f>
        <v>0</v>
      </c>
      <c r="E14" s="1" t="s">
        <v>5</v>
      </c>
    </row>
    <row r="15" spans="1:5" ht="15" x14ac:dyDescent="0.2">
      <c r="B15" t="s">
        <v>6</v>
      </c>
      <c r="C15" s="38"/>
      <c r="D15" s="38"/>
      <c r="E15" t="s">
        <v>7</v>
      </c>
    </row>
    <row r="16" spans="1:5" ht="15" x14ac:dyDescent="0.2">
      <c r="B16" t="s">
        <v>53</v>
      </c>
      <c r="C16" s="38"/>
      <c r="D16" s="38"/>
      <c r="E16" t="s">
        <v>52</v>
      </c>
    </row>
    <row r="17" spans="1:5" ht="15" x14ac:dyDescent="0.2">
      <c r="B17" t="s">
        <v>54</v>
      </c>
      <c r="C17" s="38"/>
      <c r="D17" s="38"/>
      <c r="E17" t="s">
        <v>55</v>
      </c>
    </row>
    <row r="18" spans="1:5" ht="15" x14ac:dyDescent="0.2">
      <c r="B18" t="s">
        <v>56</v>
      </c>
      <c r="C18" s="38"/>
      <c r="D18" s="38"/>
      <c r="E18" t="s">
        <v>57</v>
      </c>
    </row>
    <row r="19" spans="1:5" ht="15" x14ac:dyDescent="0.2">
      <c r="B19" t="s">
        <v>15</v>
      </c>
      <c r="C19" s="38"/>
      <c r="D19" s="38"/>
      <c r="E19" t="s">
        <v>16</v>
      </c>
    </row>
    <row r="20" spans="1:5" ht="15" x14ac:dyDescent="0.2">
      <c r="B20" t="s">
        <v>8</v>
      </c>
      <c r="C20" s="38"/>
      <c r="D20" s="38"/>
      <c r="E20" t="s">
        <v>9</v>
      </c>
    </row>
    <row r="21" spans="1:5" ht="15" x14ac:dyDescent="0.2">
      <c r="B21" t="s">
        <v>58</v>
      </c>
      <c r="C21" s="38"/>
      <c r="D21" s="38"/>
      <c r="E21" t="s">
        <v>110</v>
      </c>
    </row>
    <row r="22" spans="1:5" ht="15" x14ac:dyDescent="0.2">
      <c r="B22" t="s">
        <v>10</v>
      </c>
      <c r="C22" s="38"/>
      <c r="D22" s="38"/>
      <c r="E22" t="s">
        <v>11</v>
      </c>
    </row>
    <row r="23" spans="1:5" ht="15" x14ac:dyDescent="0.2">
      <c r="B23" t="s">
        <v>12</v>
      </c>
      <c r="C23" s="38"/>
      <c r="D23" s="38"/>
      <c r="E23" t="s">
        <v>13</v>
      </c>
    </row>
    <row r="24" spans="1:5" ht="15" x14ac:dyDescent="0.2">
      <c r="B24" t="s">
        <v>14</v>
      </c>
      <c r="C24" s="38"/>
      <c r="D24" s="38"/>
      <c r="E24" t="s">
        <v>13</v>
      </c>
    </row>
    <row r="25" spans="1:5" ht="15" x14ac:dyDescent="0.2">
      <c r="B25" t="s">
        <v>59</v>
      </c>
      <c r="C25" s="38"/>
      <c r="D25" s="38"/>
      <c r="E25" t="s">
        <v>60</v>
      </c>
    </row>
    <row r="26" spans="1:5" ht="15" x14ac:dyDescent="0.2">
      <c r="B26" t="s">
        <v>56</v>
      </c>
      <c r="C26" s="38"/>
      <c r="D26" s="38"/>
      <c r="E26" t="s">
        <v>61</v>
      </c>
    </row>
    <row r="28" spans="1:5" ht="15" x14ac:dyDescent="0.25">
      <c r="A28" s="1" t="s">
        <v>17</v>
      </c>
    </row>
    <row r="29" spans="1:5" ht="15" x14ac:dyDescent="0.25">
      <c r="C29" s="5">
        <f>B8</f>
        <v>0</v>
      </c>
      <c r="D29" s="5">
        <f>B9</f>
        <v>0</v>
      </c>
      <c r="E29" s="1" t="s">
        <v>5</v>
      </c>
    </row>
    <row r="30" spans="1:5" ht="15" x14ac:dyDescent="0.2">
      <c r="B30" t="s">
        <v>18</v>
      </c>
      <c r="C30" s="39"/>
      <c r="D30" s="39"/>
      <c r="E30" t="s">
        <v>19</v>
      </c>
    </row>
    <row r="31" spans="1:5" ht="15" x14ac:dyDescent="0.2">
      <c r="B31" t="s">
        <v>107</v>
      </c>
      <c r="C31" s="39"/>
      <c r="D31" s="39"/>
      <c r="E31" t="s">
        <v>108</v>
      </c>
    </row>
    <row r="32" spans="1:5" ht="15" x14ac:dyDescent="0.2">
      <c r="B32" t="s">
        <v>20</v>
      </c>
      <c r="C32" s="39"/>
      <c r="D32" s="39"/>
      <c r="E32" t="s">
        <v>21</v>
      </c>
    </row>
    <row r="33" spans="1:7" ht="15" x14ac:dyDescent="0.2">
      <c r="B33" t="s">
        <v>22</v>
      </c>
      <c r="C33" s="39"/>
      <c r="D33" s="39"/>
      <c r="E33" t="s">
        <v>23</v>
      </c>
    </row>
    <row r="34" spans="1:7" ht="15" x14ac:dyDescent="0.2">
      <c r="B34" t="s">
        <v>24</v>
      </c>
      <c r="C34" s="40">
        <f>C32-C33</f>
        <v>0</v>
      </c>
      <c r="D34" s="40">
        <f>D32-D33</f>
        <v>0</v>
      </c>
      <c r="E34" t="s">
        <v>25</v>
      </c>
    </row>
    <row r="35" spans="1:7" ht="15" x14ac:dyDescent="0.2">
      <c r="B35" t="s">
        <v>26</v>
      </c>
      <c r="C35" s="39"/>
      <c r="D35" s="39"/>
      <c r="E35" t="s">
        <v>27</v>
      </c>
    </row>
    <row r="36" spans="1:7" ht="15" x14ac:dyDescent="0.2">
      <c r="B36" t="s">
        <v>28</v>
      </c>
      <c r="C36" s="39"/>
      <c r="D36" s="39"/>
      <c r="E36" t="s">
        <v>29</v>
      </c>
    </row>
    <row r="37" spans="1:7" ht="15" x14ac:dyDescent="0.2">
      <c r="B37" t="s">
        <v>71</v>
      </c>
      <c r="C37" s="39"/>
      <c r="D37" s="39"/>
      <c r="E37" t="s">
        <v>109</v>
      </c>
    </row>
    <row r="38" spans="1:7" ht="15" x14ac:dyDescent="0.2">
      <c r="B38" t="s">
        <v>30</v>
      </c>
      <c r="C38" s="39"/>
      <c r="D38" s="39"/>
      <c r="E38" t="s">
        <v>31</v>
      </c>
    </row>
    <row r="39" spans="1:7" ht="15" x14ac:dyDescent="0.2">
      <c r="B39" t="s">
        <v>32</v>
      </c>
      <c r="C39" s="39"/>
      <c r="D39" s="39"/>
      <c r="E39" t="s">
        <v>33</v>
      </c>
    </row>
    <row r="40" spans="1:7" ht="15" x14ac:dyDescent="0.2">
      <c r="A40" s="6"/>
      <c r="B40" s="6"/>
      <c r="C40" s="19"/>
      <c r="D40" s="19"/>
      <c r="E40" s="6"/>
    </row>
    <row r="41" spans="1:7" ht="15" x14ac:dyDescent="0.25">
      <c r="A41" s="2" t="s">
        <v>34</v>
      </c>
      <c r="B41" s="3"/>
      <c r="C41" s="3"/>
      <c r="D41" s="3"/>
      <c r="E41" s="3"/>
    </row>
    <row r="43" spans="1:7" ht="15" x14ac:dyDescent="0.25">
      <c r="C43" s="5">
        <f>B8</f>
        <v>0</v>
      </c>
      <c r="D43" s="5">
        <f>B9</f>
        <v>0</v>
      </c>
      <c r="E43" s="1" t="s">
        <v>5</v>
      </c>
    </row>
    <row r="44" spans="1:7" ht="18" customHeight="1" x14ac:dyDescent="0.2">
      <c r="B44" s="7" t="s">
        <v>35</v>
      </c>
      <c r="C44" s="41">
        <f>C34+C35+C36</f>
        <v>0</v>
      </c>
      <c r="D44" s="41">
        <f>D34+D35+D36</f>
        <v>0</v>
      </c>
      <c r="E44" s="63" t="s">
        <v>69</v>
      </c>
      <c r="F44" s="64"/>
      <c r="G44" s="64"/>
    </row>
    <row r="45" spans="1:7" ht="18" customHeight="1" x14ac:dyDescent="0.2">
      <c r="B45" s="7" t="s">
        <v>62</v>
      </c>
      <c r="C45" s="42">
        <f>C39-C38</f>
        <v>0</v>
      </c>
      <c r="D45" s="42">
        <f>D39-D38</f>
        <v>0</v>
      </c>
      <c r="E45" s="65" t="s">
        <v>68</v>
      </c>
      <c r="F45" s="66"/>
      <c r="G45" s="66"/>
    </row>
    <row r="46" spans="1:7" ht="18" customHeight="1" x14ac:dyDescent="0.2">
      <c r="B46" s="7" t="s">
        <v>63</v>
      </c>
      <c r="C46" s="42">
        <f>(C22+C23+C24)-C15</f>
        <v>0</v>
      </c>
      <c r="D46" s="42">
        <f>(D22+D23+D24)-D15</f>
        <v>0</v>
      </c>
      <c r="E46" s="65" t="s">
        <v>67</v>
      </c>
      <c r="F46" s="66"/>
      <c r="G46" s="66"/>
    </row>
    <row r="47" spans="1:7" ht="18" customHeight="1" x14ac:dyDescent="0.2">
      <c r="B47" s="7" t="s">
        <v>64</v>
      </c>
      <c r="C47" s="42">
        <f>C16+C18-C17</f>
        <v>0</v>
      </c>
      <c r="D47" s="42">
        <f>D16+D18-D17</f>
        <v>0</v>
      </c>
      <c r="E47" s="23" t="s">
        <v>66</v>
      </c>
      <c r="F47" s="18"/>
      <c r="G47" s="18"/>
    </row>
    <row r="48" spans="1:7" ht="18" customHeight="1" x14ac:dyDescent="0.2">
      <c r="B48" s="7" t="s">
        <v>65</v>
      </c>
      <c r="C48" s="42">
        <f>C25-C21+C26</f>
        <v>0</v>
      </c>
      <c r="D48" s="42">
        <f>D25-D21+D26</f>
        <v>0</v>
      </c>
      <c r="E48" s="23" t="s">
        <v>70</v>
      </c>
      <c r="F48" s="18"/>
      <c r="G48" s="18"/>
    </row>
    <row r="51" spans="1:6" ht="15" x14ac:dyDescent="0.25">
      <c r="A51" s="2" t="s">
        <v>79</v>
      </c>
      <c r="B51" s="3"/>
      <c r="C51" s="3"/>
      <c r="D51" s="3"/>
      <c r="E51" s="3"/>
    </row>
    <row r="53" spans="1:6" ht="15" x14ac:dyDescent="0.25">
      <c r="C53" s="5">
        <f>B8</f>
        <v>0</v>
      </c>
      <c r="D53" s="5">
        <f>B9</f>
        <v>0</v>
      </c>
      <c r="E53" s="1" t="s">
        <v>5</v>
      </c>
    </row>
    <row r="54" spans="1:6" ht="18" customHeight="1" x14ac:dyDescent="0.2">
      <c r="B54" s="44" t="s">
        <v>36</v>
      </c>
      <c r="C54" s="25" t="e">
        <f>C44/C30</f>
        <v>#DIV/0!</v>
      </c>
      <c r="D54" s="25" t="e">
        <f>D44/D30</f>
        <v>#DIV/0!</v>
      </c>
      <c r="E54" s="8" t="s">
        <v>37</v>
      </c>
      <c r="F54" s="24"/>
    </row>
    <row r="55" spans="1:6" ht="18" customHeight="1" x14ac:dyDescent="0.2">
      <c r="B55" s="7" t="s">
        <v>38</v>
      </c>
      <c r="C55" s="25" t="e">
        <f>C45/C30</f>
        <v>#DIV/0!</v>
      </c>
      <c r="D55" s="25" t="e">
        <f>D45/D30</f>
        <v>#DIV/0!</v>
      </c>
      <c r="E55" s="9" t="s">
        <v>39</v>
      </c>
    </row>
    <row r="56" spans="1:6" ht="18" customHeight="1" x14ac:dyDescent="0.2">
      <c r="B56" s="7" t="s">
        <v>40</v>
      </c>
      <c r="C56" s="26" t="e">
        <f>C46/C44</f>
        <v>#DIV/0!</v>
      </c>
      <c r="D56" s="26" t="e">
        <f>D46/D44</f>
        <v>#DIV/0!</v>
      </c>
      <c r="E56" s="8" t="s">
        <v>41</v>
      </c>
    </row>
    <row r="57" spans="1:6" ht="18" customHeight="1" x14ac:dyDescent="0.2">
      <c r="B57" s="7" t="s">
        <v>42</v>
      </c>
      <c r="C57" s="26" t="e">
        <f>C46/C20</f>
        <v>#DIV/0!</v>
      </c>
      <c r="D57" s="26" t="e">
        <f>D46/D20</f>
        <v>#DIV/0!</v>
      </c>
      <c r="E57" s="10" t="s">
        <v>43</v>
      </c>
    </row>
    <row r="58" spans="1:6" ht="18" customHeight="1" x14ac:dyDescent="0.2">
      <c r="B58" s="45" t="s">
        <v>51</v>
      </c>
      <c r="C58" s="27" t="e">
        <f>C47/C48</f>
        <v>#DIV/0!</v>
      </c>
      <c r="D58" s="27" t="e">
        <f>D47/D48</f>
        <v>#DIV/0!</v>
      </c>
      <c r="E58" s="10" t="s">
        <v>76</v>
      </c>
    </row>
  </sheetData>
  <mergeCells count="3">
    <mergeCell ref="E44:G44"/>
    <mergeCell ref="E45:G45"/>
    <mergeCell ref="E46:G46"/>
  </mergeCells>
  <conditionalFormatting sqref="C44:D44">
    <cfRule type="cellIs" dxfId="19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tabSelected="1" workbookViewId="0">
      <selection activeCell="I1" sqref="I1:J1048576"/>
    </sheetView>
  </sheetViews>
  <sheetFormatPr defaultRowHeight="12.75" x14ac:dyDescent="0.2"/>
  <cols>
    <col min="2" max="2" width="33" customWidth="1"/>
    <col min="3" max="4" width="24.7109375" customWidth="1"/>
    <col min="5" max="5" width="20.42578125" customWidth="1"/>
    <col min="6" max="6" width="13.7109375" customWidth="1"/>
    <col min="8" max="8" width="10.7109375" bestFit="1" customWidth="1"/>
    <col min="9" max="10" width="10.7109375" style="48" hidden="1" customWidth="1"/>
    <col min="11" max="11" width="18.7109375" customWidth="1"/>
    <col min="12" max="12" width="20.85546875" customWidth="1"/>
    <col min="14" max="14" width="18.5703125" customWidth="1"/>
  </cols>
  <sheetData>
    <row r="3" spans="1:14" ht="15" x14ac:dyDescent="0.25">
      <c r="A3" s="2" t="s">
        <v>44</v>
      </c>
      <c r="B3" s="3"/>
      <c r="C3" s="3"/>
      <c r="D3" s="3"/>
      <c r="E3" s="3"/>
      <c r="F3" s="3"/>
      <c r="G3" s="3"/>
      <c r="H3" s="3"/>
      <c r="I3" s="47"/>
      <c r="J3" s="47"/>
      <c r="K3" s="3"/>
      <c r="L3" s="3"/>
      <c r="M3" s="3"/>
      <c r="N3" s="3"/>
    </row>
    <row r="5" spans="1:14" ht="15.75" thickBot="1" x14ac:dyDescent="0.3">
      <c r="E5" s="20"/>
      <c r="F5" s="20"/>
    </row>
    <row r="6" spans="1:14" ht="15.75" thickBot="1" x14ac:dyDescent="0.3">
      <c r="B6" s="11"/>
      <c r="C6" s="43" t="s">
        <v>50</v>
      </c>
      <c r="E6" s="5">
        <f>'Dati di Bilancio'!C14</f>
        <v>0</v>
      </c>
      <c r="F6" s="5">
        <f>'Dati di Bilancio'!D14</f>
        <v>0</v>
      </c>
      <c r="G6" s="12"/>
      <c r="K6" s="12" t="s">
        <v>77</v>
      </c>
      <c r="L6" s="12" t="s">
        <v>78</v>
      </c>
    </row>
    <row r="7" spans="1:14" ht="15.75" thickBot="1" x14ac:dyDescent="0.3">
      <c r="B7" s="46" t="s">
        <v>89</v>
      </c>
      <c r="C7" s="21" t="s">
        <v>72</v>
      </c>
      <c r="E7" s="28" t="e">
        <f>'Dati di Bilancio'!C54</f>
        <v>#DIV/0!</v>
      </c>
      <c r="F7" s="28" t="e">
        <f>'Dati di Bilancio'!D54</f>
        <v>#DIV/0!</v>
      </c>
      <c r="G7" s="14"/>
      <c r="H7" s="14" t="s">
        <v>45</v>
      </c>
      <c r="I7" s="49" t="e">
        <f>IF(K7="Superato",1,"")</f>
        <v>#DIV/0!</v>
      </c>
      <c r="J7" s="49" t="e">
        <f>IF(L7="Superato",1,"")</f>
        <v>#DIV/0!</v>
      </c>
      <c r="K7" s="31" t="e">
        <f>IF(('Dati di Bilancio'!C44)&lt;0,"Non superato",IF(E7&lt;2.5%,"Non superato","Superato"))</f>
        <v>#DIV/0!</v>
      </c>
      <c r="L7" s="31" t="e">
        <f>IF(K12="Superato","",IF(('Dati di Bilancio'!D44)&lt;0,"Non superato",IF(F7&lt;2.5%,"Non superato","Superato")))</f>
        <v>#DIV/0!</v>
      </c>
    </row>
    <row r="8" spans="1:14" ht="15.75" thickBot="1" x14ac:dyDescent="0.3">
      <c r="B8" s="13" t="s">
        <v>46</v>
      </c>
      <c r="C8" s="22" t="s">
        <v>73</v>
      </c>
      <c r="E8" s="28" t="e">
        <f>'Dati di Bilancio'!C55</f>
        <v>#DIV/0!</v>
      </c>
      <c r="F8" s="28" t="e">
        <f>'Dati di Bilancio'!D55</f>
        <v>#DIV/0!</v>
      </c>
      <c r="G8" s="14"/>
      <c r="H8" s="14" t="s">
        <v>45</v>
      </c>
      <c r="I8" s="50"/>
      <c r="J8" s="50"/>
      <c r="K8" s="31" t="e">
        <f>IF(E8&gt;6%,"Non superato","Superato")</f>
        <v>#DIV/0!</v>
      </c>
      <c r="L8" s="31" t="e">
        <f>IF(K12="Superato","",IF(F8&gt;6%,"Non superato","Superato"))</f>
        <v>#DIV/0!</v>
      </c>
    </row>
    <row r="9" spans="1:14" ht="15.75" thickBot="1" x14ac:dyDescent="0.3">
      <c r="B9" s="13" t="s">
        <v>47</v>
      </c>
      <c r="C9" s="21" t="s">
        <v>74</v>
      </c>
      <c r="E9" s="29" t="e">
        <f>'Dati di Bilancio'!C56</f>
        <v>#DIV/0!</v>
      </c>
      <c r="F9" s="29" t="e">
        <f>'Dati di Bilancio'!D56</f>
        <v>#DIV/0!</v>
      </c>
      <c r="G9" s="14"/>
      <c r="H9" s="14" t="s">
        <v>45</v>
      </c>
      <c r="I9" s="50"/>
      <c r="J9" s="50"/>
      <c r="K9" s="31" t="e">
        <f>IF(('Dati di Bilancio'!C44)&lt;0,"Non superato",IF(E9&gt;5,"Non superato","Superato"))</f>
        <v>#DIV/0!</v>
      </c>
      <c r="L9" s="31" t="e">
        <f>IF(K12="Superato","",IF(('Dati di Bilancio'!D44)&lt;0,"Non superato",IF(F9&gt;5,"Non superato","Superato")))</f>
        <v>#DIV/0!</v>
      </c>
    </row>
    <row r="10" spans="1:14" ht="15.75" thickBot="1" x14ac:dyDescent="0.3">
      <c r="B10" s="13" t="s">
        <v>48</v>
      </c>
      <c r="C10" s="21" t="s">
        <v>74</v>
      </c>
      <c r="E10" s="29" t="e">
        <f>'Dati di Bilancio'!C57</f>
        <v>#DIV/0!</v>
      </c>
      <c r="F10" s="29" t="e">
        <f>'Dati di Bilancio'!D57</f>
        <v>#DIV/0!</v>
      </c>
      <c r="G10" s="14"/>
      <c r="H10" s="14" t="s">
        <v>45</v>
      </c>
      <c r="I10" s="50"/>
      <c r="J10" s="50"/>
      <c r="K10" s="31" t="e">
        <f>IF(E10&gt;5,"Non superato","Superato")</f>
        <v>#DIV/0!</v>
      </c>
      <c r="L10" s="31" t="e">
        <f>IF(K12="Superato","",IF(F10&gt;5,"Non superato","Superato"))</f>
        <v>#DIV/0!</v>
      </c>
    </row>
    <row r="11" spans="1:14" ht="15.75" thickBot="1" x14ac:dyDescent="0.3">
      <c r="B11" s="46" t="s">
        <v>90</v>
      </c>
      <c r="C11" s="22" t="s">
        <v>75</v>
      </c>
      <c r="E11" s="30" t="e">
        <f>'Dati di Bilancio'!C58</f>
        <v>#DIV/0!</v>
      </c>
      <c r="F11" s="30" t="e">
        <f>'Dati di Bilancio'!D58</f>
        <v>#DIV/0!</v>
      </c>
      <c r="G11" s="14"/>
      <c r="H11" s="14" t="s">
        <v>45</v>
      </c>
      <c r="I11" s="49" t="e">
        <f>IF(K11="Superato",1,"")</f>
        <v>#DIV/0!</v>
      </c>
      <c r="J11" s="49" t="e">
        <f>IF(L11="Superato",1,"")</f>
        <v>#DIV/0!</v>
      </c>
      <c r="K11" s="32" t="e">
        <f>IF(E11&lt;0.8,"Non superato","Superato")</f>
        <v>#DIV/0!</v>
      </c>
      <c r="L11" s="32" t="e">
        <f>IF(K12="Superato","",IF(F11&lt;0.8,"Non superato","Superato"))</f>
        <v>#DIV/0!</v>
      </c>
    </row>
    <row r="12" spans="1:14" ht="15.75" thickBot="1" x14ac:dyDescent="0.3">
      <c r="B12" t="s">
        <v>91</v>
      </c>
      <c r="H12" s="15"/>
      <c r="I12" s="51"/>
      <c r="J12" s="51"/>
      <c r="K12" s="33" t="str">
        <f>IF((COUNTIF(K7:K11,"Superato"))&gt;2,IF((SUM(I7:I11))&gt;0,"Superato","Non superato"),"Non superato")</f>
        <v>Non superato</v>
      </c>
      <c r="L12" s="33" t="str">
        <f>IF(K12="Superato","",IF((COUNTIF(L7:L11,"Superato"))&gt;2,IF((SUM(J7:J11))&gt;0,"Superato","Non superato"),"Non superato"))</f>
        <v>Non superato</v>
      </c>
    </row>
    <row r="13" spans="1:14" ht="15.75" thickBot="1" x14ac:dyDescent="0.25">
      <c r="M13" s="15"/>
    </row>
    <row r="14" spans="1:14" ht="13.5" thickBot="1" x14ac:dyDescent="0.25">
      <c r="B14" s="53" t="s">
        <v>49</v>
      </c>
      <c r="C14" s="67" t="str">
        <f>IF(K12="Superato","Superato","Non superato")</f>
        <v>Non superato</v>
      </c>
      <c r="D14" s="68"/>
    </row>
    <row r="15" spans="1:14" ht="15.75" thickBot="1" x14ac:dyDescent="0.25">
      <c r="M15" s="15"/>
    </row>
    <row r="16" spans="1:14" ht="26.25" thickBot="1" x14ac:dyDescent="0.3">
      <c r="B16" s="11"/>
      <c r="C16" s="43" t="s">
        <v>84</v>
      </c>
      <c r="E16" s="5">
        <f>'Dati di Bilancio'!C14</f>
        <v>0</v>
      </c>
      <c r="F16" s="5">
        <f>'Dati di Bilancio'!D14</f>
        <v>0</v>
      </c>
      <c r="K16" s="12" t="s">
        <v>77</v>
      </c>
      <c r="L16" s="12" t="s">
        <v>78</v>
      </c>
      <c r="M16" s="15"/>
    </row>
    <row r="17" spans="2:13" ht="15.75" thickBot="1" x14ac:dyDescent="0.3">
      <c r="B17" s="46" t="s">
        <v>89</v>
      </c>
      <c r="C17" s="21" t="s">
        <v>85</v>
      </c>
      <c r="E17" s="28" t="e">
        <f>'Dati di Bilancio'!C54</f>
        <v>#DIV/0!</v>
      </c>
      <c r="F17" s="28" t="e">
        <f>'Dati di Bilancio'!D54</f>
        <v>#DIV/0!</v>
      </c>
      <c r="H17" s="14" t="s">
        <v>45</v>
      </c>
      <c r="I17" s="49" t="e">
        <f>IF(K17="Superato",1,"")</f>
        <v>#DIV/0!</v>
      </c>
      <c r="J17" s="49" t="e">
        <f>IF(L17="Superato",1,"")</f>
        <v>#DIV/0!</v>
      </c>
      <c r="K17" s="31" t="e">
        <f>IF(('Dati di Bilancio'!C44)&lt;0,"Non superato",IF(E17&lt;0%,"Non superato","Superato"))</f>
        <v>#DIV/0!</v>
      </c>
      <c r="L17" s="31" t="e">
        <f>IF(K22="Superato","",IF(('Dati di Bilancio'!D44)&lt;0,"Non superato",IF(F17&lt;0%,"Non superato","Superato")))</f>
        <v>#DIV/0!</v>
      </c>
      <c r="M17" s="15"/>
    </row>
    <row r="18" spans="2:13" ht="15.75" thickBot="1" x14ac:dyDescent="0.3">
      <c r="B18" s="13" t="s">
        <v>46</v>
      </c>
      <c r="C18" s="22" t="s">
        <v>86</v>
      </c>
      <c r="E18" s="28" t="e">
        <f>'Dati di Bilancio'!C55</f>
        <v>#DIV/0!</v>
      </c>
      <c r="F18" s="28" t="e">
        <f>'Dati di Bilancio'!D55</f>
        <v>#DIV/0!</v>
      </c>
      <c r="H18" s="14" t="s">
        <v>45</v>
      </c>
      <c r="K18" s="31" t="e">
        <f>IF(E18&gt;5%,"Non superato","Superato")</f>
        <v>#DIV/0!</v>
      </c>
      <c r="L18" s="31" t="e">
        <f>IF(K22="Superato","",IF(F18&gt;5%,"Non superato","Superato"))</f>
        <v>#DIV/0!</v>
      </c>
      <c r="M18" s="15"/>
    </row>
    <row r="19" spans="2:13" ht="15.75" thickBot="1" x14ac:dyDescent="0.3">
      <c r="B19" s="13" t="s">
        <v>47</v>
      </c>
      <c r="C19" s="21" t="s">
        <v>87</v>
      </c>
      <c r="E19" s="28" t="e">
        <f>'Dati di Bilancio'!C56</f>
        <v>#DIV/0!</v>
      </c>
      <c r="F19" s="28" t="e">
        <f>'Dati di Bilancio'!D56</f>
        <v>#DIV/0!</v>
      </c>
      <c r="H19" s="14" t="s">
        <v>45</v>
      </c>
      <c r="K19" s="31" t="e">
        <f>IF(('Dati di Bilancio'!C44)&lt;0,"Non superato",IF(E19&gt;3,"Non superato","Superato"))</f>
        <v>#DIV/0!</v>
      </c>
      <c r="L19" s="31" t="e">
        <f>IF(K22="Superato","",IF(('Dati di Bilancio'!D44)&lt;0,"Non superato",IF(F19&gt;3,"Non superato","Superato")))</f>
        <v>#DIV/0!</v>
      </c>
      <c r="M19" s="15"/>
    </row>
    <row r="20" spans="2:13" ht="15.75" thickBot="1" x14ac:dyDescent="0.3">
      <c r="B20" s="13" t="s">
        <v>48</v>
      </c>
      <c r="C20" s="21" t="s">
        <v>87</v>
      </c>
      <c r="E20" s="28" t="e">
        <f>'Dati di Bilancio'!C57</f>
        <v>#DIV/0!</v>
      </c>
      <c r="F20" s="28" t="e">
        <f>'Dati di Bilancio'!D57</f>
        <v>#DIV/0!</v>
      </c>
      <c r="H20" s="14" t="s">
        <v>45</v>
      </c>
      <c r="K20" s="31" t="e">
        <f>IF(E20&gt;3,"Non superato","Superato")</f>
        <v>#DIV/0!</v>
      </c>
      <c r="L20" s="31" t="e">
        <f>IF(K22="Superato","",IF(F20&gt;3,"Non superato","Superato"))</f>
        <v>#DIV/0!</v>
      </c>
      <c r="M20" s="15"/>
    </row>
    <row r="21" spans="2:13" ht="15.75" thickBot="1" x14ac:dyDescent="0.3">
      <c r="B21" s="46" t="s">
        <v>90</v>
      </c>
      <c r="C21" s="22" t="s">
        <v>88</v>
      </c>
      <c r="E21" s="28" t="e">
        <f>'Dati di Bilancio'!C58</f>
        <v>#DIV/0!</v>
      </c>
      <c r="F21" s="28" t="e">
        <f>'Dati di Bilancio'!D58</f>
        <v>#DIV/0!</v>
      </c>
      <c r="H21" s="14" t="s">
        <v>45</v>
      </c>
      <c r="I21" s="49" t="e">
        <f>IF(K21="Superato",1,"")</f>
        <v>#DIV/0!</v>
      </c>
      <c r="J21" s="49" t="e">
        <f>IF(L21="Superato",1,"")</f>
        <v>#DIV/0!</v>
      </c>
      <c r="K21" s="32" t="e">
        <f>IF(E21&lt;0.5,"Non superato","Superato")</f>
        <v>#DIV/0!</v>
      </c>
      <c r="L21" s="32" t="e">
        <f>IF(K22="Superato","",IF(F21&lt;0.5,"Non superato","Superato"))</f>
        <v>#DIV/0!</v>
      </c>
      <c r="M21" s="15"/>
    </row>
    <row r="22" spans="2:13" ht="15.75" thickBot="1" x14ac:dyDescent="0.3">
      <c r="B22" t="s">
        <v>91</v>
      </c>
      <c r="K22" s="33" t="str">
        <f>IF((COUNTIF(K17:K21,"Superato"))&gt;2,IF((SUM(I17:I21))&gt;0,"Superato","Non superato"),"Non superato")</f>
        <v>Non superato</v>
      </c>
      <c r="L22" s="33" t="str">
        <f>IF(K22="Superato","",IF((COUNTIF(L17:L21,"Superato"))&gt;2,IF((SUM(J17:J21))&gt;0,"Superato","Non superato"),"Non superato"))</f>
        <v>Non superato</v>
      </c>
      <c r="M22" s="15"/>
    </row>
    <row r="23" spans="2:13" ht="13.5" thickBot="1" x14ac:dyDescent="0.25"/>
    <row r="24" spans="2:13" ht="25.5" customHeight="1" thickBot="1" x14ac:dyDescent="0.25">
      <c r="B24" s="52" t="s">
        <v>92</v>
      </c>
      <c r="C24" s="69" t="str">
        <f>IF(K22="Superato","Superato","Non superato")</f>
        <v>Non superato</v>
      </c>
      <c r="D24" s="70"/>
    </row>
    <row r="27" spans="2:13" x14ac:dyDescent="0.2">
      <c r="C27" s="16"/>
      <c r="D27" s="16"/>
    </row>
  </sheetData>
  <mergeCells count="2">
    <mergeCell ref="C14:D14"/>
    <mergeCell ref="C24:D24"/>
  </mergeCells>
  <conditionalFormatting sqref="C27:D27">
    <cfRule type="containsText" dxfId="18" priority="22" stopIfTrue="1" operator="containsText" text="da ricalcolare">
      <formula>NOT(ISERROR(SEARCH("da ricalcolare",C27)))</formula>
    </cfRule>
  </conditionalFormatting>
  <conditionalFormatting sqref="C27:D27">
    <cfRule type="containsText" dxfId="17" priority="21" stopIfTrue="1" operator="containsText" text="Non ammissibile">
      <formula>NOT(ISERROR(SEARCH("Non ammissibile",C27)))</formula>
    </cfRule>
  </conditionalFormatting>
  <conditionalFormatting sqref="C14">
    <cfRule type="beginsWith" dxfId="16" priority="11" operator="beginsWith" text="Non">
      <formula>LEFT(C14,LEN("Non"))="Non"</formula>
    </cfRule>
    <cfRule type="beginsWith" dxfId="15" priority="12" operator="beginsWith" text="Superato">
      <formula>LEFT(C14,LEN("Superato"))="Superato"</formula>
    </cfRule>
  </conditionalFormatting>
  <conditionalFormatting sqref="K7:L11">
    <cfRule type="beginsWith" dxfId="14" priority="9" operator="beginsWith" text="Non">
      <formula>LEFT(K7,LEN("Non"))="Non"</formula>
    </cfRule>
    <cfRule type="beginsWith" dxfId="13" priority="10" operator="beginsWith" text="Superato">
      <formula>LEFT(K7,LEN("Superato"))="Superato"</formula>
    </cfRule>
  </conditionalFormatting>
  <conditionalFormatting sqref="K12:L12">
    <cfRule type="beginsWith" dxfId="12" priority="7" operator="beginsWith" text="Non">
      <formula>LEFT(K12,LEN("Non"))="Non"</formula>
    </cfRule>
    <cfRule type="beginsWith" dxfId="11" priority="8" operator="beginsWith" text="Superato">
      <formula>LEFT(K12,LEN("Superato"))="Superato"</formula>
    </cfRule>
  </conditionalFormatting>
  <conditionalFormatting sqref="K17:L21">
    <cfRule type="beginsWith" dxfId="10" priority="5" operator="beginsWith" text="Non">
      <formula>LEFT(K17,LEN("Non"))="Non"</formula>
    </cfRule>
    <cfRule type="beginsWith" dxfId="9" priority="6" operator="beginsWith" text="Superato">
      <formula>LEFT(K17,LEN("Superato"))="Superato"</formula>
    </cfRule>
  </conditionalFormatting>
  <conditionalFormatting sqref="K22:L22">
    <cfRule type="beginsWith" dxfId="8" priority="3" operator="beginsWith" text="Non">
      <formula>LEFT(K22,LEN("Non"))="Non"</formula>
    </cfRule>
    <cfRule type="beginsWith" dxfId="7" priority="4" operator="beginsWith" text="Superato">
      <formula>LEFT(K22,LEN("Superato"))="Superato"</formula>
    </cfRule>
  </conditionalFormatting>
  <conditionalFormatting sqref="C24">
    <cfRule type="beginsWith" dxfId="6" priority="1" operator="beginsWith" text="Non">
      <formula>LEFT(C24,LEN("Non"))="Non"</formula>
    </cfRule>
    <cfRule type="beginsWith" dxfId="5" priority="2" operator="beginsWith" text="Superato">
      <formula>LEFT(C24,LEN("Superato"))="Superato"</formula>
    </cfRule>
  </conditionalFormatting>
  <conditionalFormatting sqref="C27:D27">
    <cfRule type="expression" dxfId="4" priority="25" stopIfTrue="1">
      <formula>$F$45="Non ammissibile"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H5" sqref="H5"/>
    </sheetView>
  </sheetViews>
  <sheetFormatPr defaultRowHeight="12.75" x14ac:dyDescent="0.2"/>
  <cols>
    <col min="1" max="1" width="26.42578125" customWidth="1"/>
    <col min="2" max="3" width="18.7109375" customWidth="1"/>
  </cols>
  <sheetData>
    <row r="2" spans="1:14" ht="15" x14ac:dyDescent="0.25">
      <c r="A2" s="2" t="s">
        <v>100</v>
      </c>
      <c r="B2" s="2"/>
      <c r="C2" s="2"/>
      <c r="D2" s="2"/>
      <c r="E2" s="2"/>
      <c r="F2" s="2"/>
      <c r="G2" s="2"/>
      <c r="H2" s="2"/>
      <c r="I2" s="2"/>
    </row>
    <row r="3" spans="1:14" x14ac:dyDescent="0.2">
      <c r="B3" s="17"/>
      <c r="C3" s="17"/>
    </row>
    <row r="4" spans="1:14" ht="24" x14ac:dyDescent="0.2">
      <c r="A4" s="61" t="s">
        <v>93</v>
      </c>
      <c r="B4" s="62"/>
    </row>
    <row r="5" spans="1:14" ht="24" x14ac:dyDescent="0.2">
      <c r="A5" s="61" t="s">
        <v>94</v>
      </c>
      <c r="B5" s="62"/>
    </row>
    <row r="6" spans="1:14" ht="36" x14ac:dyDescent="0.2">
      <c r="A6" s="61" t="s">
        <v>95</v>
      </c>
      <c r="B6" s="62"/>
    </row>
    <row r="7" spans="1:14" ht="24" x14ac:dyDescent="0.2">
      <c r="A7" s="61" t="s">
        <v>96</v>
      </c>
      <c r="B7" s="62"/>
    </row>
    <row r="8" spans="1:14" ht="24" x14ac:dyDescent="0.2">
      <c r="A8" s="61" t="s">
        <v>98</v>
      </c>
      <c r="B8" s="62"/>
    </row>
    <row r="9" spans="1:14" ht="36" x14ac:dyDescent="0.2">
      <c r="A9" s="61" t="s">
        <v>97</v>
      </c>
      <c r="B9" s="62"/>
    </row>
    <row r="11" spans="1:14" ht="15" x14ac:dyDescent="0.25">
      <c r="A11" s="2" t="s">
        <v>111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">
      <c r="A12" s="54"/>
    </row>
    <row r="13" spans="1:14" x14ac:dyDescent="0.2">
      <c r="A13" s="54"/>
      <c r="B13" s="17">
        <f>'Dati di Bilancio'!B8</f>
        <v>0</v>
      </c>
      <c r="C13" s="17">
        <f>'Dati di Bilancio'!B9</f>
        <v>0</v>
      </c>
      <c r="D13" s="55"/>
    </row>
    <row r="14" spans="1:14" x14ac:dyDescent="0.2">
      <c r="A14" s="54" t="s">
        <v>105</v>
      </c>
      <c r="B14" s="56">
        <f>'Dati di Bilancio'!C30+'Dati di Bilancio'!C31</f>
        <v>0</v>
      </c>
      <c r="C14" s="56">
        <f>'Dati di Bilancio'!D30+'Dati di Bilancio'!D31</f>
        <v>0</v>
      </c>
    </row>
    <row r="15" spans="1:14" x14ac:dyDescent="0.2">
      <c r="A15" s="54" t="s">
        <v>99</v>
      </c>
      <c r="B15" s="57" t="e">
        <f>B6/B14</f>
        <v>#DIV/0!</v>
      </c>
      <c r="C15" s="57" t="e">
        <f>B6/C14</f>
        <v>#DIV/0!</v>
      </c>
    </row>
    <row r="16" spans="1:14" ht="13.5" thickBot="1" x14ac:dyDescent="0.25">
      <c r="A16" s="54"/>
    </row>
    <row r="17" spans="1:15" ht="13.5" thickBot="1" x14ac:dyDescent="0.25">
      <c r="A17" s="58" t="s">
        <v>101</v>
      </c>
      <c r="B17" s="59" t="str">
        <f>IFERROR(IF(B15&lt;50%,"Superato","Non Superato"),"Non Superato")</f>
        <v>Non Superato</v>
      </c>
    </row>
    <row r="20" spans="1:15" ht="15" x14ac:dyDescent="0.25">
      <c r="A20" s="2" t="s">
        <v>102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2" spans="1:15" x14ac:dyDescent="0.2">
      <c r="B22" s="17">
        <f>'Dati di Bilancio'!B8</f>
        <v>0</v>
      </c>
      <c r="C22" s="17">
        <f>'Dati di Bilancio'!B9</f>
        <v>0</v>
      </c>
    </row>
    <row r="23" spans="1:15" x14ac:dyDescent="0.2">
      <c r="A23" s="60" t="s">
        <v>103</v>
      </c>
      <c r="B23" s="71">
        <f>(B6-B9)/2</f>
        <v>0</v>
      </c>
      <c r="C23" s="71"/>
    </row>
    <row r="24" spans="1:15" x14ac:dyDescent="0.2">
      <c r="A24" s="60" t="s">
        <v>104</v>
      </c>
      <c r="B24" s="56">
        <f>'Dati di Bilancio'!C20-'Requisito 2'!B23:C23</f>
        <v>0</v>
      </c>
      <c r="C24" s="56">
        <f>'Dati di Bilancio'!D20-'Requisito 2'!B23:C23</f>
        <v>0</v>
      </c>
    </row>
    <row r="25" spans="1:15" ht="13.5" thickBot="1" x14ac:dyDescent="0.25"/>
    <row r="26" spans="1:15" ht="13.5" thickBot="1" x14ac:dyDescent="0.25">
      <c r="A26" s="58" t="s">
        <v>106</v>
      </c>
      <c r="B26" s="59" t="str">
        <f>IF(B24&lt;0,"Non Superato","Superato")</f>
        <v>Superato</v>
      </c>
    </row>
  </sheetData>
  <mergeCells count="1">
    <mergeCell ref="B23:C23"/>
  </mergeCells>
  <conditionalFormatting sqref="B17">
    <cfRule type="beginsWith" dxfId="3" priority="13" operator="beginsWith" text="Superato">
      <formula>LEFT(B17,LEN("Superato"))="Superato"</formula>
    </cfRule>
    <cfRule type="beginsWith" dxfId="2" priority="14" operator="beginsWith" text="NON SUPERATO">
      <formula>LEFT(B17,LEN("NON SUPERATO"))="NON SUPERATO"</formula>
    </cfRule>
  </conditionalFormatting>
  <conditionalFormatting sqref="B26">
    <cfRule type="beginsWith" dxfId="1" priority="1" operator="beginsWith" text="Superato">
      <formula>LEFT(B26,LEN("Superato"))="Superato"</formula>
    </cfRule>
    <cfRule type="beginsWith" dxfId="0" priority="2" operator="beginsWith" text="NON SUPERATO">
      <formula>LEFT(B26,LEN("NON SUPERATO"))="NON SUPERATO"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di Bilancio</vt:lpstr>
      <vt:lpstr>Requisito 1</vt:lpstr>
      <vt:lpstr>Requisito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La Martina</dc:creator>
  <cp:lastModifiedBy>Valentina Mastrullo</cp:lastModifiedBy>
  <dcterms:created xsi:type="dcterms:W3CDTF">2024-04-30T12:38:10Z</dcterms:created>
  <dcterms:modified xsi:type="dcterms:W3CDTF">2024-09-18T07:14:27Z</dcterms:modified>
</cp:coreProperties>
</file>